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80" windowHeight="6555" activeTab="0"/>
  </bookViews>
  <sheets>
    <sheet name="2020" sheetId="1" r:id="rId1"/>
    <sheet name="İsimler" sheetId="2" r:id="rId2"/>
  </sheets>
  <definedNames>
    <definedName name="_xlnm.Print_Area" localSheetId="0">'2020'!$B$29:$AO$47</definedName>
    <definedName name="_xlnm.Print_Titles" localSheetId="0">'2020'!$31:$35</definedName>
  </definedNames>
  <calcPr fullCalcOnLoad="1"/>
</workbook>
</file>

<file path=xl/sharedStrings.xml><?xml version="1.0" encoding="utf-8"?>
<sst xmlns="http://schemas.openxmlformats.org/spreadsheetml/2006/main" count="414" uniqueCount="49">
  <si>
    <t>Birimi</t>
  </si>
  <si>
    <t>:</t>
  </si>
  <si>
    <t>Dönem</t>
  </si>
  <si>
    <t>Haftanın Günleri</t>
  </si>
  <si>
    <t>Pazartesi</t>
  </si>
  <si>
    <t>Salı</t>
  </si>
  <si>
    <t>Çarşamba</t>
  </si>
  <si>
    <t>Perşembe</t>
  </si>
  <si>
    <t>Cuma</t>
  </si>
  <si>
    <t>Cumartesi</t>
  </si>
  <si>
    <t>Pazar</t>
  </si>
  <si>
    <t>AYIN Günleri</t>
  </si>
  <si>
    <t>Toplam Çalışılan Saat</t>
  </si>
  <si>
    <t>Nisan</t>
  </si>
  <si>
    <t>Mayıs</t>
  </si>
  <si>
    <t>Haziran</t>
  </si>
  <si>
    <t>Temmuz</t>
  </si>
  <si>
    <t>Ağustos</t>
  </si>
  <si>
    <t>Ocak</t>
  </si>
  <si>
    <t>Şubat</t>
  </si>
  <si>
    <t>Mart</t>
  </si>
  <si>
    <t>Personel İmza</t>
  </si>
  <si>
    <t>Eylül</t>
  </si>
  <si>
    <t>Ekim</t>
  </si>
  <si>
    <t>Kasım</t>
  </si>
  <si>
    <t>Aralık</t>
  </si>
  <si>
    <t>Mesai  Başlama Saati</t>
  </si>
  <si>
    <t>Mesai  Bitiş Saati Saati</t>
  </si>
  <si>
    <t>TOPLAM Çalışılan Saat</t>
  </si>
  <si>
    <t>Personel Adı Soyadı</t>
  </si>
  <si>
    <t>Azami Saat: 90</t>
  </si>
  <si>
    <t>………………………</t>
  </si>
  <si>
    <t>……………………..</t>
  </si>
  <si>
    <t>Personelin Adı Soyadı</t>
  </si>
  <si>
    <t>Birim Adı</t>
  </si>
  <si>
    <t>01/01/2020-31/01/2020</t>
  </si>
  <si>
    <t>01/02/2020-29/02/2020</t>
  </si>
  <si>
    <t>01/03/2020-31/03/2020</t>
  </si>
  <si>
    <t>01/04/2020-31/04/2020</t>
  </si>
  <si>
    <t>01/05/2020-31/05/2020</t>
  </si>
  <si>
    <t>01/06/2020-30/06/2020</t>
  </si>
  <si>
    <t>01/07/2020-31/07/2020</t>
  </si>
  <si>
    <t>01/08/2020-31/08/2020</t>
  </si>
  <si>
    <t>01/09/2020-30/08/2020</t>
  </si>
  <si>
    <t>01/10/2020-31/10/2020</t>
  </si>
  <si>
    <t>01/11/2020-30/11/2020</t>
  </si>
  <si>
    <t>01/12/2020-31/12/2020</t>
  </si>
  <si>
    <t>İnceleyen</t>
  </si>
  <si>
    <t>Onay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</si>
</sst>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[$-41F]mmmmm;@"/>
    <numFmt numFmtId="191" formatCode="dd/mm/yy;@"/>
    <numFmt numFmtId="192" formatCode="mmm/yyyy"/>
    <numFmt numFmtId="193" formatCode="[$-F800]dddd\,\ mmmm\ dd\,\ yyyy"/>
    <numFmt numFmtId="194" formatCode="hh:mm;@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hh:mm:ss;@"/>
    <numFmt numFmtId="199" formatCode="mm:ss.0;@"/>
    <numFmt numFmtId="200" formatCode="[$-F400]h:mm:ss\ AM/PM"/>
    <numFmt numFmtId="201" formatCode="dd/mm/yy\ hh:mm;@"/>
    <numFmt numFmtId="202" formatCode="d/m/yyyy\ hh:mm;@"/>
    <numFmt numFmtId="203" formatCode="#,##0.000"/>
    <numFmt numFmtId="204" formatCode="#,##0.0000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10" xfId="0" applyFill="1" applyBorder="1" applyAlignment="1" applyProtection="1">
      <alignment horizontal="center" textRotation="90"/>
      <protection hidden="1"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 textRotation="90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center" textRotation="90"/>
      <protection hidden="1"/>
    </xf>
    <xf numFmtId="0" fontId="1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Border="1" applyAlignment="1" applyProtection="1">
      <alignment horizontal="center" textRotation="90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textRotation="90"/>
      <protection hidden="1"/>
    </xf>
    <xf numFmtId="0" fontId="0" fillId="34" borderId="0" xfId="0" applyFill="1" applyAlignment="1" applyProtection="1">
      <alignment textRotation="90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1" fillId="36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 textRotation="90"/>
      <protection hidden="1"/>
    </xf>
    <xf numFmtId="0" fontId="0" fillId="36" borderId="0" xfId="0" applyFill="1" applyAlignment="1" applyProtection="1">
      <alignment textRotation="90"/>
      <protection hidden="1"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 applyProtection="1">
      <alignment horizontal="center"/>
      <protection hidden="1"/>
    </xf>
    <xf numFmtId="0" fontId="1" fillId="37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textRotation="90"/>
      <protection hidden="1"/>
    </xf>
    <xf numFmtId="0" fontId="0" fillId="37" borderId="0" xfId="0" applyFill="1" applyAlignment="1" applyProtection="1">
      <alignment textRotation="90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 textRotation="90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textRotation="90"/>
      <protection hidden="1"/>
    </xf>
    <xf numFmtId="0" fontId="0" fillId="0" borderId="12" xfId="0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shrinkToFi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justify" vertical="justify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justify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38" borderId="16" xfId="0" applyFont="1" applyFill="1" applyBorder="1" applyAlignment="1" applyProtection="1">
      <alignment horizontal="center" textRotation="90"/>
      <protection hidden="1"/>
    </xf>
    <xf numFmtId="4" fontId="0" fillId="0" borderId="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 textRotation="90"/>
      <protection hidden="1"/>
    </xf>
    <xf numFmtId="4" fontId="50" fillId="0" borderId="10" xfId="0" applyNumberFormat="1" applyFont="1" applyBorder="1" applyAlignment="1" applyProtection="1">
      <alignment horizontal="center" vertical="justify"/>
      <protection hidden="1"/>
    </xf>
    <xf numFmtId="194" fontId="3" fillId="39" borderId="10" xfId="0" applyNumberFormat="1" applyFont="1" applyFill="1" applyBorder="1" applyAlignment="1" applyProtection="1">
      <alignment horizontal="center" vertical="center" wrapText="1"/>
      <protection locked="0"/>
    </xf>
    <xf numFmtId="19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94" fontId="11" fillId="0" borderId="10" xfId="0" applyNumberFormat="1" applyFont="1" applyFill="1" applyBorder="1" applyAlignment="1" applyProtection="1">
      <alignment horizontal="center" vertical="center" textRotation="90"/>
      <protection/>
    </xf>
    <xf numFmtId="194" fontId="4" fillId="0" borderId="10" xfId="0" applyNumberFormat="1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0" fillId="35" borderId="0" xfId="0" applyFill="1" applyAlignment="1" applyProtection="1">
      <alignment textRotation="90"/>
      <protection hidden="1"/>
    </xf>
    <xf numFmtId="0" fontId="0" fillId="34" borderId="0" xfId="0" applyFill="1" applyAlignment="1" applyProtection="1">
      <alignment horizontal="center" textRotation="90"/>
      <protection hidden="1"/>
    </xf>
    <xf numFmtId="0" fontId="0" fillId="37" borderId="0" xfId="0" applyFill="1" applyAlignment="1" applyProtection="1">
      <alignment horizontal="center" textRotation="90"/>
      <protection hidden="1"/>
    </xf>
    <xf numFmtId="0" fontId="51" fillId="0" borderId="0" xfId="0" applyFont="1" applyAlignment="1" applyProtection="1">
      <alignment/>
      <protection hidden="1"/>
    </xf>
    <xf numFmtId="0" fontId="0" fillId="4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textRotation="90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53" fillId="35" borderId="12" xfId="0" applyFont="1" applyFill="1" applyBorder="1" applyAlignment="1" applyProtection="1">
      <alignment horizontal="center" vertical="center" wrapText="1"/>
      <protection locked="0"/>
    </xf>
    <xf numFmtId="0" fontId="53" fillId="35" borderId="15" xfId="0" applyFont="1" applyFill="1" applyBorder="1" applyAlignment="1" applyProtection="1">
      <alignment horizontal="center" vertical="center" wrapText="1"/>
      <protection locked="0"/>
    </xf>
    <xf numFmtId="0" fontId="53" fillId="35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41" borderId="10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204" fontId="4" fillId="0" borderId="20" xfId="0" applyNumberFormat="1" applyFont="1" applyBorder="1" applyAlignment="1" applyProtection="1">
      <alignment horizontal="center" vertical="center" textRotation="90"/>
      <protection hidden="1"/>
    </xf>
    <xf numFmtId="204" fontId="4" fillId="0" borderId="16" xfId="0" applyNumberFormat="1" applyFont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center" vertical="center" textRotation="90"/>
      <protection hidden="1"/>
    </xf>
    <xf numFmtId="0" fontId="12" fillId="0" borderId="16" xfId="0" applyFont="1" applyBorder="1" applyAlignment="1" applyProtection="1">
      <alignment horizontal="center" vertical="center" textRotation="90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u val="doub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/>
  <dimension ref="B2:CF46"/>
  <sheetViews>
    <sheetView showGridLines="0" showZeros="0" tabSelected="1" workbookViewId="0" topLeftCell="A28">
      <selection activeCell="F35" sqref="F35:G35"/>
    </sheetView>
  </sheetViews>
  <sheetFormatPr defaultColWidth="9.140625" defaultRowHeight="12.75"/>
  <cols>
    <col min="1" max="2" width="3.140625" style="2" customWidth="1"/>
    <col min="3" max="3" width="5.421875" style="2" customWidth="1"/>
    <col min="4" max="4" width="1.421875" style="2" customWidth="1"/>
    <col min="5" max="5" width="6.8515625" style="2" customWidth="1"/>
    <col min="6" max="6" width="9.28125" style="2" customWidth="1"/>
    <col min="7" max="7" width="10.8515625" style="2" customWidth="1"/>
    <col min="8" max="10" width="5.7109375" style="2" customWidth="1"/>
    <col min="11" max="11" width="5.7109375" style="1" customWidth="1"/>
    <col min="12" max="17" width="5.7109375" style="2" customWidth="1"/>
    <col min="18" max="18" width="5.7109375" style="1" customWidth="1"/>
    <col min="19" max="24" width="5.7109375" style="2" customWidth="1"/>
    <col min="25" max="25" width="5.7109375" style="1" customWidth="1"/>
    <col min="26" max="31" width="5.7109375" style="2" customWidth="1"/>
    <col min="32" max="32" width="5.7109375" style="1" customWidth="1"/>
    <col min="33" max="38" width="5.7109375" style="2" customWidth="1"/>
    <col min="39" max="39" width="6.7109375" style="2" customWidth="1"/>
    <col min="40" max="40" width="13.421875" style="2" customWidth="1"/>
    <col min="41" max="41" width="1.28515625" style="2" customWidth="1"/>
    <col min="42" max="44" width="9.140625" style="2" customWidth="1"/>
    <col min="45" max="46" width="9.140625" style="2" hidden="1" customWidth="1"/>
    <col min="47" max="47" width="19.8515625" style="2" hidden="1" customWidth="1"/>
    <col min="48" max="48" width="10.7109375" style="2" hidden="1" customWidth="1"/>
    <col min="49" max="50" width="9.140625" style="2" hidden="1" customWidth="1"/>
    <col min="51" max="52" width="22.421875" style="2" hidden="1" customWidth="1"/>
    <col min="53" max="86" width="3.28125" style="2" hidden="1" customWidth="1"/>
    <col min="87" max="98" width="9.140625" style="2" hidden="1" customWidth="1"/>
    <col min="99" max="100" width="9.140625" style="2" customWidth="1"/>
    <col min="101" max="101" width="26.421875" style="2" customWidth="1"/>
    <col min="102" max="121" width="9.140625" style="2" customWidth="1"/>
    <col min="122" max="16384" width="9.140625" style="2" customWidth="1"/>
  </cols>
  <sheetData>
    <row r="1" ht="12.75" hidden="1"/>
    <row r="2" spans="40:83" ht="15" hidden="1">
      <c r="AN2" s="44" t="s">
        <v>33</v>
      </c>
      <c r="AQ2" s="44">
        <f>+İsimler!F6</f>
        <v>0</v>
      </c>
      <c r="AU2" s="99" t="s">
        <v>2</v>
      </c>
      <c r="AV2" s="99"/>
      <c r="BA2" s="100" t="s">
        <v>11</v>
      </c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</row>
    <row r="3" spans="40:83" ht="15" hidden="1">
      <c r="AN3" s="44">
        <f>+İsimler!C6</f>
        <v>0</v>
      </c>
      <c r="AQ3" s="44">
        <f>+İsimler!F7</f>
        <v>0</v>
      </c>
      <c r="AU3" s="3" t="s">
        <v>35</v>
      </c>
      <c r="AV3" s="3" t="s">
        <v>18</v>
      </c>
      <c r="AY3" s="4"/>
      <c r="AZ3" s="5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40:83" ht="49.5" hidden="1">
      <c r="AN4" s="44">
        <f>+İsimler!C7</f>
        <v>0</v>
      </c>
      <c r="AQ4" s="44">
        <f>+İsimler!F8</f>
        <v>0</v>
      </c>
      <c r="AU4" s="3" t="s">
        <v>36</v>
      </c>
      <c r="AV4" s="3" t="s">
        <v>19</v>
      </c>
      <c r="AY4" s="7" t="str">
        <f>+AU3</f>
        <v>01/01/2020-31/01/2020</v>
      </c>
      <c r="AZ4" s="7"/>
      <c r="BA4" s="8" t="s">
        <v>6</v>
      </c>
      <c r="BB4" s="8" t="s">
        <v>7</v>
      </c>
      <c r="BC4" s="8" t="s">
        <v>8</v>
      </c>
      <c r="BD4" s="8" t="s">
        <v>9</v>
      </c>
      <c r="BE4" s="8" t="s">
        <v>10</v>
      </c>
      <c r="BF4" s="8" t="s">
        <v>4</v>
      </c>
      <c r="BG4" s="8" t="s">
        <v>5</v>
      </c>
      <c r="BH4" s="8" t="s">
        <v>6</v>
      </c>
      <c r="BI4" s="8" t="s">
        <v>7</v>
      </c>
      <c r="BJ4" s="8" t="s">
        <v>8</v>
      </c>
      <c r="BK4" s="8" t="s">
        <v>9</v>
      </c>
      <c r="BL4" s="8" t="s">
        <v>10</v>
      </c>
      <c r="BM4" s="8" t="s">
        <v>4</v>
      </c>
      <c r="BN4" s="8" t="s">
        <v>5</v>
      </c>
      <c r="BO4" s="8" t="s">
        <v>6</v>
      </c>
      <c r="BP4" s="8" t="s">
        <v>7</v>
      </c>
      <c r="BQ4" s="8" t="s">
        <v>8</v>
      </c>
      <c r="BR4" s="8" t="s">
        <v>9</v>
      </c>
      <c r="BS4" s="8" t="s">
        <v>10</v>
      </c>
      <c r="BT4" s="8" t="s">
        <v>4</v>
      </c>
      <c r="BU4" s="8" t="s">
        <v>5</v>
      </c>
      <c r="BV4" s="8" t="s">
        <v>6</v>
      </c>
      <c r="BW4" s="8" t="s">
        <v>7</v>
      </c>
      <c r="BX4" s="8" t="s">
        <v>8</v>
      </c>
      <c r="BY4" s="8" t="s">
        <v>9</v>
      </c>
      <c r="BZ4" s="8" t="s">
        <v>10</v>
      </c>
      <c r="CA4" s="8" t="s">
        <v>4</v>
      </c>
      <c r="CB4" s="8" t="s">
        <v>5</v>
      </c>
      <c r="CC4" s="8" t="s">
        <v>6</v>
      </c>
      <c r="CD4" s="8" t="s">
        <v>7</v>
      </c>
      <c r="CE4" s="8" t="s">
        <v>8</v>
      </c>
    </row>
    <row r="5" spans="40:83" ht="15.75" hidden="1">
      <c r="AN5" s="44">
        <f>+İsimler!C8</f>
        <v>0</v>
      </c>
      <c r="AQ5" s="44">
        <f>+İsimler!F9</f>
        <v>0</v>
      </c>
      <c r="AU5" s="3" t="s">
        <v>37</v>
      </c>
      <c r="AV5" s="3" t="s">
        <v>20</v>
      </c>
      <c r="AY5" s="9"/>
      <c r="AZ5" s="10" t="str">
        <f>+AV3</f>
        <v>Ocak</v>
      </c>
      <c r="BA5" s="11">
        <v>1</v>
      </c>
      <c r="BB5" s="11">
        <v>2</v>
      </c>
      <c r="BC5" s="11">
        <v>3</v>
      </c>
      <c r="BD5" s="11">
        <v>4</v>
      </c>
      <c r="BE5" s="11">
        <v>5</v>
      </c>
      <c r="BF5" s="11">
        <v>6</v>
      </c>
      <c r="BG5" s="11">
        <v>7</v>
      </c>
      <c r="BH5" s="11">
        <v>8</v>
      </c>
      <c r="BI5" s="11">
        <v>9</v>
      </c>
      <c r="BJ5" s="11">
        <v>10</v>
      </c>
      <c r="BK5" s="11">
        <v>11</v>
      </c>
      <c r="BL5" s="11">
        <v>12</v>
      </c>
      <c r="BM5" s="11">
        <v>13</v>
      </c>
      <c r="BN5" s="11">
        <v>14</v>
      </c>
      <c r="BO5" s="11">
        <v>15</v>
      </c>
      <c r="BP5" s="11">
        <v>16</v>
      </c>
      <c r="BQ5" s="11">
        <v>17</v>
      </c>
      <c r="BR5" s="11">
        <v>18</v>
      </c>
      <c r="BS5" s="11">
        <v>19</v>
      </c>
      <c r="BT5" s="11">
        <v>20</v>
      </c>
      <c r="BU5" s="11">
        <v>21</v>
      </c>
      <c r="BV5" s="11">
        <v>22</v>
      </c>
      <c r="BW5" s="11">
        <v>23</v>
      </c>
      <c r="BX5" s="11">
        <v>24</v>
      </c>
      <c r="BY5" s="11">
        <v>25</v>
      </c>
      <c r="BZ5" s="11">
        <v>26</v>
      </c>
      <c r="CA5" s="11">
        <v>27</v>
      </c>
      <c r="CB5" s="11">
        <v>28</v>
      </c>
      <c r="CC5" s="11">
        <v>29</v>
      </c>
      <c r="CD5" s="11">
        <v>30</v>
      </c>
      <c r="CE5" s="11">
        <v>31</v>
      </c>
    </row>
    <row r="6" spans="40:83" ht="49.5" hidden="1">
      <c r="AN6" s="44">
        <f>+İsimler!C9</f>
        <v>0</v>
      </c>
      <c r="AQ6" s="44">
        <f>+İsimler!F10</f>
        <v>0</v>
      </c>
      <c r="AU6" s="3" t="s">
        <v>38</v>
      </c>
      <c r="AV6" s="3" t="s">
        <v>13</v>
      </c>
      <c r="AY6" s="12" t="str">
        <f>+AU4</f>
        <v>01/02/2020-29/02/2020</v>
      </c>
      <c r="AZ6" s="12"/>
      <c r="BA6" s="19" t="s">
        <v>9</v>
      </c>
      <c r="BB6" s="19" t="s">
        <v>10</v>
      </c>
      <c r="BC6" s="19" t="s">
        <v>4</v>
      </c>
      <c r="BD6" s="19" t="s">
        <v>5</v>
      </c>
      <c r="BE6" s="19" t="s">
        <v>6</v>
      </c>
      <c r="BF6" s="19" t="s">
        <v>7</v>
      </c>
      <c r="BG6" s="19" t="s">
        <v>8</v>
      </c>
      <c r="BH6" s="19" t="s">
        <v>9</v>
      </c>
      <c r="BI6" s="19" t="s">
        <v>10</v>
      </c>
      <c r="BJ6" s="19" t="s">
        <v>4</v>
      </c>
      <c r="BK6" s="19" t="s">
        <v>5</v>
      </c>
      <c r="BL6" s="19" t="s">
        <v>6</v>
      </c>
      <c r="BM6" s="19" t="s">
        <v>7</v>
      </c>
      <c r="BN6" s="19" t="s">
        <v>8</v>
      </c>
      <c r="BO6" s="19" t="s">
        <v>9</v>
      </c>
      <c r="BP6" s="19" t="s">
        <v>10</v>
      </c>
      <c r="BQ6" s="19" t="s">
        <v>4</v>
      </c>
      <c r="BR6" s="19" t="s">
        <v>5</v>
      </c>
      <c r="BS6" s="19" t="s">
        <v>6</v>
      </c>
      <c r="BT6" s="19" t="s">
        <v>7</v>
      </c>
      <c r="BU6" s="19" t="s">
        <v>8</v>
      </c>
      <c r="BV6" s="19" t="s">
        <v>9</v>
      </c>
      <c r="BW6" s="19" t="s">
        <v>10</v>
      </c>
      <c r="BX6" s="19" t="s">
        <v>4</v>
      </c>
      <c r="BY6" s="19" t="s">
        <v>5</v>
      </c>
      <c r="BZ6" s="19" t="s">
        <v>6</v>
      </c>
      <c r="CA6" s="19" t="s">
        <v>7</v>
      </c>
      <c r="CB6" s="19" t="s">
        <v>8</v>
      </c>
      <c r="CC6" s="19" t="s">
        <v>9</v>
      </c>
      <c r="CD6" s="19"/>
      <c r="CE6" s="19"/>
    </row>
    <row r="7" spans="40:83" ht="15.75" hidden="1">
      <c r="AN7" s="44">
        <f>+İsimler!C10</f>
        <v>0</v>
      </c>
      <c r="AQ7" s="44">
        <f>+İsimler!F11</f>
        <v>0</v>
      </c>
      <c r="AU7" s="3" t="s">
        <v>39</v>
      </c>
      <c r="AV7" s="3" t="s">
        <v>14</v>
      </c>
      <c r="AY7" s="4"/>
      <c r="AZ7" s="5" t="str">
        <f>+AV4</f>
        <v>Şubat</v>
      </c>
      <c r="BA7" s="13">
        <v>1</v>
      </c>
      <c r="BB7" s="13">
        <v>2</v>
      </c>
      <c r="BC7" s="13">
        <v>3</v>
      </c>
      <c r="BD7" s="13">
        <v>4</v>
      </c>
      <c r="BE7" s="13">
        <v>5</v>
      </c>
      <c r="BF7" s="13">
        <v>6</v>
      </c>
      <c r="BG7" s="13">
        <v>7</v>
      </c>
      <c r="BH7" s="13">
        <v>8</v>
      </c>
      <c r="BI7" s="13">
        <v>9</v>
      </c>
      <c r="BJ7" s="13">
        <v>10</v>
      </c>
      <c r="BK7" s="13">
        <v>11</v>
      </c>
      <c r="BL7" s="13">
        <v>12</v>
      </c>
      <c r="BM7" s="13">
        <v>13</v>
      </c>
      <c r="BN7" s="13">
        <v>14</v>
      </c>
      <c r="BO7" s="13">
        <v>15</v>
      </c>
      <c r="BP7" s="13">
        <v>16</v>
      </c>
      <c r="BQ7" s="13">
        <v>17</v>
      </c>
      <c r="BR7" s="13">
        <v>18</v>
      </c>
      <c r="BS7" s="13">
        <v>19</v>
      </c>
      <c r="BT7" s="13">
        <v>20</v>
      </c>
      <c r="BU7" s="13">
        <v>21</v>
      </c>
      <c r="BV7" s="13">
        <v>22</v>
      </c>
      <c r="BW7" s="13">
        <v>23</v>
      </c>
      <c r="BX7" s="13">
        <v>24</v>
      </c>
      <c r="BY7" s="13">
        <v>25</v>
      </c>
      <c r="BZ7" s="13">
        <v>26</v>
      </c>
      <c r="CA7" s="13">
        <v>27</v>
      </c>
      <c r="CB7" s="13">
        <v>28</v>
      </c>
      <c r="CC7" s="13">
        <v>29</v>
      </c>
      <c r="CD7" s="13"/>
      <c r="CE7" s="13"/>
    </row>
    <row r="8" spans="40:83" ht="49.5" hidden="1">
      <c r="AN8" s="44">
        <f>+İsimler!C11</f>
        <v>0</v>
      </c>
      <c r="AQ8" s="44">
        <f>+İsimler!F12</f>
        <v>0</v>
      </c>
      <c r="AU8" s="3" t="s">
        <v>40</v>
      </c>
      <c r="AV8" s="3" t="s">
        <v>15</v>
      </c>
      <c r="AY8" s="7" t="str">
        <f>+AU5</f>
        <v>01/03/2020-31/03/2020</v>
      </c>
      <c r="AZ8" s="7"/>
      <c r="BA8" s="20" t="s">
        <v>10</v>
      </c>
      <c r="BB8" s="20" t="s">
        <v>4</v>
      </c>
      <c r="BC8" s="20" t="s">
        <v>5</v>
      </c>
      <c r="BD8" s="20" t="s">
        <v>6</v>
      </c>
      <c r="BE8" s="20" t="s">
        <v>7</v>
      </c>
      <c r="BF8" s="20" t="s">
        <v>8</v>
      </c>
      <c r="BG8" s="20" t="s">
        <v>9</v>
      </c>
      <c r="BH8" s="20" t="s">
        <v>10</v>
      </c>
      <c r="BI8" s="20" t="s">
        <v>4</v>
      </c>
      <c r="BJ8" s="20" t="s">
        <v>5</v>
      </c>
      <c r="BK8" s="20" t="s">
        <v>6</v>
      </c>
      <c r="BL8" s="20" t="s">
        <v>7</v>
      </c>
      <c r="BM8" s="20" t="s">
        <v>8</v>
      </c>
      <c r="BN8" s="20" t="s">
        <v>9</v>
      </c>
      <c r="BO8" s="20" t="s">
        <v>10</v>
      </c>
      <c r="BP8" s="20" t="s">
        <v>4</v>
      </c>
      <c r="BQ8" s="20" t="s">
        <v>5</v>
      </c>
      <c r="BR8" s="20" t="s">
        <v>6</v>
      </c>
      <c r="BS8" s="20" t="s">
        <v>7</v>
      </c>
      <c r="BT8" s="20" t="s">
        <v>8</v>
      </c>
      <c r="BU8" s="20" t="s">
        <v>9</v>
      </c>
      <c r="BV8" s="20" t="s">
        <v>10</v>
      </c>
      <c r="BW8" s="20" t="s">
        <v>4</v>
      </c>
      <c r="BX8" s="20" t="s">
        <v>5</v>
      </c>
      <c r="BY8" s="20" t="s">
        <v>6</v>
      </c>
      <c r="BZ8" s="20" t="s">
        <v>7</v>
      </c>
      <c r="CA8" s="20" t="s">
        <v>8</v>
      </c>
      <c r="CB8" s="20" t="s">
        <v>9</v>
      </c>
      <c r="CC8" s="20" t="s">
        <v>10</v>
      </c>
      <c r="CD8" s="20" t="s">
        <v>4</v>
      </c>
      <c r="CE8" s="20" t="s">
        <v>5</v>
      </c>
    </row>
    <row r="9" spans="40:83" ht="15.75" hidden="1">
      <c r="AN9" s="44">
        <f>+İsimler!C12</f>
        <v>0</v>
      </c>
      <c r="AQ9" s="44">
        <f>+İsimler!F13</f>
        <v>0</v>
      </c>
      <c r="AU9" s="3" t="s">
        <v>41</v>
      </c>
      <c r="AV9" s="3" t="s">
        <v>16</v>
      </c>
      <c r="AY9" s="9"/>
      <c r="AZ9" s="10" t="str">
        <f>+AV5</f>
        <v>Mart</v>
      </c>
      <c r="BA9" s="11">
        <v>1</v>
      </c>
      <c r="BB9" s="11">
        <v>2</v>
      </c>
      <c r="BC9" s="11">
        <v>3</v>
      </c>
      <c r="BD9" s="11">
        <v>4</v>
      </c>
      <c r="BE9" s="11">
        <v>5</v>
      </c>
      <c r="BF9" s="11">
        <v>6</v>
      </c>
      <c r="BG9" s="11">
        <v>7</v>
      </c>
      <c r="BH9" s="11">
        <v>8</v>
      </c>
      <c r="BI9" s="11">
        <v>9</v>
      </c>
      <c r="BJ9" s="11">
        <v>10</v>
      </c>
      <c r="BK9" s="11">
        <v>11</v>
      </c>
      <c r="BL9" s="11">
        <v>12</v>
      </c>
      <c r="BM9" s="11">
        <v>13</v>
      </c>
      <c r="BN9" s="11">
        <v>14</v>
      </c>
      <c r="BO9" s="11">
        <v>15</v>
      </c>
      <c r="BP9" s="11">
        <v>16</v>
      </c>
      <c r="BQ9" s="11">
        <v>17</v>
      </c>
      <c r="BR9" s="11">
        <v>18</v>
      </c>
      <c r="BS9" s="11">
        <v>19</v>
      </c>
      <c r="BT9" s="11">
        <v>20</v>
      </c>
      <c r="BU9" s="11">
        <v>21</v>
      </c>
      <c r="BV9" s="11">
        <v>22</v>
      </c>
      <c r="BW9" s="11">
        <v>23</v>
      </c>
      <c r="BX9" s="11">
        <v>24</v>
      </c>
      <c r="BY9" s="11">
        <v>25</v>
      </c>
      <c r="BZ9" s="11">
        <v>26</v>
      </c>
      <c r="CA9" s="11">
        <v>27</v>
      </c>
      <c r="CB9" s="11">
        <v>28</v>
      </c>
      <c r="CC9" s="11">
        <v>29</v>
      </c>
      <c r="CD9" s="11">
        <v>30</v>
      </c>
      <c r="CE9" s="11">
        <v>31</v>
      </c>
    </row>
    <row r="10" spans="40:83" ht="49.5" hidden="1">
      <c r="AN10" s="44">
        <f>+İsimler!C13</f>
        <v>0</v>
      </c>
      <c r="AU10" s="3" t="s">
        <v>42</v>
      </c>
      <c r="AV10" s="3" t="s">
        <v>17</v>
      </c>
      <c r="AY10" s="12" t="str">
        <f>+AU6</f>
        <v>01/04/2020-31/04/2020</v>
      </c>
      <c r="AZ10" s="12"/>
      <c r="BA10" s="19" t="s">
        <v>6</v>
      </c>
      <c r="BB10" s="19" t="s">
        <v>7</v>
      </c>
      <c r="BC10" s="19" t="s">
        <v>8</v>
      </c>
      <c r="BD10" s="19" t="s">
        <v>9</v>
      </c>
      <c r="BE10" s="19" t="s">
        <v>10</v>
      </c>
      <c r="BF10" s="19" t="s">
        <v>4</v>
      </c>
      <c r="BG10" s="19" t="s">
        <v>5</v>
      </c>
      <c r="BH10" s="19" t="s">
        <v>6</v>
      </c>
      <c r="BI10" s="19" t="s">
        <v>7</v>
      </c>
      <c r="BJ10" s="19" t="s">
        <v>8</v>
      </c>
      <c r="BK10" s="19" t="s">
        <v>9</v>
      </c>
      <c r="BL10" s="19" t="s">
        <v>10</v>
      </c>
      <c r="BM10" s="19" t="s">
        <v>4</v>
      </c>
      <c r="BN10" s="19" t="s">
        <v>5</v>
      </c>
      <c r="BO10" s="19" t="s">
        <v>6</v>
      </c>
      <c r="BP10" s="19" t="s">
        <v>7</v>
      </c>
      <c r="BQ10" s="19" t="s">
        <v>8</v>
      </c>
      <c r="BR10" s="19" t="s">
        <v>9</v>
      </c>
      <c r="BS10" s="19" t="s">
        <v>10</v>
      </c>
      <c r="BT10" s="19" t="s">
        <v>4</v>
      </c>
      <c r="BU10" s="19" t="s">
        <v>5</v>
      </c>
      <c r="BV10" s="19" t="s">
        <v>6</v>
      </c>
      <c r="BW10" s="19" t="s">
        <v>7</v>
      </c>
      <c r="BX10" s="19" t="s">
        <v>8</v>
      </c>
      <c r="BY10" s="19" t="s">
        <v>9</v>
      </c>
      <c r="BZ10" s="19" t="s">
        <v>10</v>
      </c>
      <c r="CA10" s="19" t="s">
        <v>4</v>
      </c>
      <c r="CB10" s="19" t="s">
        <v>5</v>
      </c>
      <c r="CC10" s="19" t="s">
        <v>6</v>
      </c>
      <c r="CD10" s="19" t="s">
        <v>7</v>
      </c>
      <c r="CE10" s="19"/>
    </row>
    <row r="11" spans="40:83" ht="15.75" hidden="1">
      <c r="AN11" s="44">
        <f>+İsimler!C14</f>
        <v>0</v>
      </c>
      <c r="AU11" s="3" t="s">
        <v>43</v>
      </c>
      <c r="AV11" s="3" t="s">
        <v>22</v>
      </c>
      <c r="AY11" s="4"/>
      <c r="AZ11" s="5" t="str">
        <f>+AV6</f>
        <v>Nisan</v>
      </c>
      <c r="BA11" s="13">
        <v>1</v>
      </c>
      <c r="BB11" s="13">
        <v>2</v>
      </c>
      <c r="BC11" s="13">
        <v>3</v>
      </c>
      <c r="BD11" s="13">
        <v>4</v>
      </c>
      <c r="BE11" s="13">
        <v>5</v>
      </c>
      <c r="BF11" s="13">
        <v>6</v>
      </c>
      <c r="BG11" s="13">
        <v>7</v>
      </c>
      <c r="BH11" s="13">
        <v>8</v>
      </c>
      <c r="BI11" s="13">
        <v>9</v>
      </c>
      <c r="BJ11" s="13">
        <v>10</v>
      </c>
      <c r="BK11" s="13">
        <v>11</v>
      </c>
      <c r="BL11" s="13">
        <v>12</v>
      </c>
      <c r="BM11" s="13">
        <v>13</v>
      </c>
      <c r="BN11" s="13">
        <v>14</v>
      </c>
      <c r="BO11" s="13">
        <v>15</v>
      </c>
      <c r="BP11" s="13">
        <v>16</v>
      </c>
      <c r="BQ11" s="13">
        <v>17</v>
      </c>
      <c r="BR11" s="13">
        <v>18</v>
      </c>
      <c r="BS11" s="13">
        <v>19</v>
      </c>
      <c r="BT11" s="13">
        <v>20</v>
      </c>
      <c r="BU11" s="13">
        <v>21</v>
      </c>
      <c r="BV11" s="13">
        <v>22</v>
      </c>
      <c r="BW11" s="13">
        <v>23</v>
      </c>
      <c r="BX11" s="13">
        <v>24</v>
      </c>
      <c r="BY11" s="13">
        <v>25</v>
      </c>
      <c r="BZ11" s="13">
        <v>26</v>
      </c>
      <c r="CA11" s="13">
        <v>27</v>
      </c>
      <c r="CB11" s="13">
        <v>28</v>
      </c>
      <c r="CC11" s="13">
        <v>29</v>
      </c>
      <c r="CD11" s="13">
        <v>30</v>
      </c>
      <c r="CE11" s="13"/>
    </row>
    <row r="12" spans="40:84" ht="49.5" hidden="1">
      <c r="AN12" s="44">
        <f>+İsimler!C15</f>
        <v>0</v>
      </c>
      <c r="AU12" s="3" t="s">
        <v>44</v>
      </c>
      <c r="AV12" s="3" t="s">
        <v>23</v>
      </c>
      <c r="AY12" s="14" t="str">
        <f>+AU7</f>
        <v>01/05/2020-31/05/2020</v>
      </c>
      <c r="AZ12" s="15"/>
      <c r="BA12" s="66" t="s">
        <v>8</v>
      </c>
      <c r="BB12" s="66" t="s">
        <v>9</v>
      </c>
      <c r="BC12" s="66" t="s">
        <v>10</v>
      </c>
      <c r="BD12" s="66" t="s">
        <v>4</v>
      </c>
      <c r="BE12" s="66" t="s">
        <v>5</v>
      </c>
      <c r="BF12" s="66" t="s">
        <v>6</v>
      </c>
      <c r="BG12" s="66" t="s">
        <v>7</v>
      </c>
      <c r="BH12" s="66" t="s">
        <v>8</v>
      </c>
      <c r="BI12" s="66" t="s">
        <v>9</v>
      </c>
      <c r="BJ12" s="66" t="s">
        <v>10</v>
      </c>
      <c r="BK12" s="66" t="s">
        <v>4</v>
      </c>
      <c r="BL12" s="66" t="s">
        <v>5</v>
      </c>
      <c r="BM12" s="66" t="s">
        <v>6</v>
      </c>
      <c r="BN12" s="66" t="s">
        <v>7</v>
      </c>
      <c r="BO12" s="66" t="s">
        <v>8</v>
      </c>
      <c r="BP12" s="66" t="s">
        <v>9</v>
      </c>
      <c r="BQ12" s="66" t="s">
        <v>10</v>
      </c>
      <c r="BR12" s="66" t="s">
        <v>4</v>
      </c>
      <c r="BS12" s="66" t="s">
        <v>5</v>
      </c>
      <c r="BT12" s="66" t="s">
        <v>6</v>
      </c>
      <c r="BU12" s="66" t="s">
        <v>7</v>
      </c>
      <c r="BV12" s="66" t="s">
        <v>8</v>
      </c>
      <c r="BW12" s="66" t="s">
        <v>9</v>
      </c>
      <c r="BX12" s="66" t="s">
        <v>10</v>
      </c>
      <c r="BY12" s="66" t="s">
        <v>4</v>
      </c>
      <c r="BZ12" s="66" t="s">
        <v>5</v>
      </c>
      <c r="CA12" s="66" t="s">
        <v>6</v>
      </c>
      <c r="CB12" s="66" t="s">
        <v>7</v>
      </c>
      <c r="CC12" s="66" t="s">
        <v>8</v>
      </c>
      <c r="CD12" s="66" t="s">
        <v>9</v>
      </c>
      <c r="CE12" s="66" t="s">
        <v>10</v>
      </c>
      <c r="CF12" s="66"/>
    </row>
    <row r="13" spans="40:83" ht="15.75" hidden="1">
      <c r="AN13" s="44">
        <f>+İsimler!C16</f>
        <v>0</v>
      </c>
      <c r="AU13" s="3" t="s">
        <v>45</v>
      </c>
      <c r="AV13" s="3" t="s">
        <v>24</v>
      </c>
      <c r="AY13" s="16"/>
      <c r="AZ13" s="15" t="str">
        <f>+AV7</f>
        <v>Mayıs</v>
      </c>
      <c r="BA13" s="17">
        <v>1</v>
      </c>
      <c r="BB13" s="17">
        <v>2</v>
      </c>
      <c r="BC13" s="17">
        <v>3</v>
      </c>
      <c r="BD13" s="17">
        <v>4</v>
      </c>
      <c r="BE13" s="17">
        <v>5</v>
      </c>
      <c r="BF13" s="17">
        <v>6</v>
      </c>
      <c r="BG13" s="17">
        <v>7</v>
      </c>
      <c r="BH13" s="17">
        <v>8</v>
      </c>
      <c r="BI13" s="17">
        <v>9</v>
      </c>
      <c r="BJ13" s="17">
        <v>10</v>
      </c>
      <c r="BK13" s="17">
        <v>11</v>
      </c>
      <c r="BL13" s="17">
        <v>12</v>
      </c>
      <c r="BM13" s="17">
        <v>13</v>
      </c>
      <c r="BN13" s="17">
        <v>14</v>
      </c>
      <c r="BO13" s="17">
        <v>15</v>
      </c>
      <c r="BP13" s="17">
        <v>16</v>
      </c>
      <c r="BQ13" s="17">
        <v>17</v>
      </c>
      <c r="BR13" s="17">
        <v>18</v>
      </c>
      <c r="BS13" s="17">
        <v>19</v>
      </c>
      <c r="BT13" s="17">
        <v>20</v>
      </c>
      <c r="BU13" s="17">
        <v>21</v>
      </c>
      <c r="BV13" s="17">
        <v>22</v>
      </c>
      <c r="BW13" s="17">
        <v>23</v>
      </c>
      <c r="BX13" s="17">
        <v>24</v>
      </c>
      <c r="BY13" s="17">
        <v>25</v>
      </c>
      <c r="BZ13" s="17">
        <v>26</v>
      </c>
      <c r="CA13" s="17">
        <v>27</v>
      </c>
      <c r="CB13" s="17">
        <v>28</v>
      </c>
      <c r="CC13" s="17">
        <v>29</v>
      </c>
      <c r="CD13" s="17">
        <v>30</v>
      </c>
      <c r="CE13" s="17">
        <v>31</v>
      </c>
    </row>
    <row r="14" spans="40:83" ht="49.5" hidden="1">
      <c r="AN14" s="44">
        <f>+İsimler!C17</f>
        <v>0</v>
      </c>
      <c r="AU14" s="3" t="s">
        <v>46</v>
      </c>
      <c r="AV14" s="3" t="s">
        <v>25</v>
      </c>
      <c r="AY14" s="12" t="str">
        <f>+AU8</f>
        <v>01/06/2020-30/06/2020</v>
      </c>
      <c r="AZ14" s="5"/>
      <c r="BA14" s="13" t="s">
        <v>4</v>
      </c>
      <c r="BB14" s="13" t="s">
        <v>5</v>
      </c>
      <c r="BC14" s="13" t="s">
        <v>6</v>
      </c>
      <c r="BD14" s="13" t="s">
        <v>7</v>
      </c>
      <c r="BE14" s="13" t="s">
        <v>8</v>
      </c>
      <c r="BF14" s="13" t="s">
        <v>9</v>
      </c>
      <c r="BG14" s="13" t="s">
        <v>10</v>
      </c>
      <c r="BH14" s="13" t="s">
        <v>4</v>
      </c>
      <c r="BI14" s="13" t="s">
        <v>5</v>
      </c>
      <c r="BJ14" s="13" t="s">
        <v>6</v>
      </c>
      <c r="BK14" s="13" t="s">
        <v>7</v>
      </c>
      <c r="BL14" s="13" t="s">
        <v>8</v>
      </c>
      <c r="BM14" s="13" t="s">
        <v>9</v>
      </c>
      <c r="BN14" s="13" t="s">
        <v>10</v>
      </c>
      <c r="BO14" s="13" t="s">
        <v>4</v>
      </c>
      <c r="BP14" s="13" t="s">
        <v>5</v>
      </c>
      <c r="BQ14" s="13" t="s">
        <v>6</v>
      </c>
      <c r="BR14" s="13" t="s">
        <v>7</v>
      </c>
      <c r="BS14" s="13" t="s">
        <v>8</v>
      </c>
      <c r="BT14" s="13" t="s">
        <v>9</v>
      </c>
      <c r="BU14" s="13" t="s">
        <v>10</v>
      </c>
      <c r="BV14" s="13" t="s">
        <v>4</v>
      </c>
      <c r="BW14" s="13" t="s">
        <v>5</v>
      </c>
      <c r="BX14" s="13" t="s">
        <v>6</v>
      </c>
      <c r="BY14" s="13" t="s">
        <v>7</v>
      </c>
      <c r="BZ14" s="13" t="s">
        <v>8</v>
      </c>
      <c r="CA14" s="13" t="s">
        <v>9</v>
      </c>
      <c r="CB14" s="13" t="s">
        <v>10</v>
      </c>
      <c r="CC14" s="13" t="s">
        <v>4</v>
      </c>
      <c r="CD14" s="13" t="s">
        <v>5</v>
      </c>
      <c r="CE14" s="13"/>
    </row>
    <row r="15" spans="40:83" ht="15.75" hidden="1">
      <c r="AN15" s="44">
        <f>+İsimler!C18</f>
        <v>0</v>
      </c>
      <c r="AU15" s="3"/>
      <c r="AV15" s="3"/>
      <c r="AY15" s="12"/>
      <c r="AZ15" s="18" t="str">
        <f>+AV8</f>
        <v>Haziran</v>
      </c>
      <c r="BA15" s="13">
        <v>1</v>
      </c>
      <c r="BB15" s="13">
        <v>2</v>
      </c>
      <c r="BC15" s="13">
        <v>3</v>
      </c>
      <c r="BD15" s="13">
        <v>4</v>
      </c>
      <c r="BE15" s="13">
        <v>5</v>
      </c>
      <c r="BF15" s="13">
        <v>6</v>
      </c>
      <c r="BG15" s="13">
        <v>7</v>
      </c>
      <c r="BH15" s="13">
        <v>8</v>
      </c>
      <c r="BI15" s="13">
        <v>9</v>
      </c>
      <c r="BJ15" s="13">
        <v>10</v>
      </c>
      <c r="BK15" s="13">
        <v>11</v>
      </c>
      <c r="BL15" s="13">
        <v>12</v>
      </c>
      <c r="BM15" s="13">
        <v>13</v>
      </c>
      <c r="BN15" s="13">
        <v>14</v>
      </c>
      <c r="BO15" s="13">
        <v>15</v>
      </c>
      <c r="BP15" s="13">
        <v>16</v>
      </c>
      <c r="BQ15" s="13">
        <v>17</v>
      </c>
      <c r="BR15" s="13">
        <v>18</v>
      </c>
      <c r="BS15" s="13">
        <v>19</v>
      </c>
      <c r="BT15" s="13">
        <v>20</v>
      </c>
      <c r="BU15" s="13">
        <v>21</v>
      </c>
      <c r="BV15" s="13">
        <v>22</v>
      </c>
      <c r="BW15" s="13">
        <v>23</v>
      </c>
      <c r="BX15" s="13">
        <v>24</v>
      </c>
      <c r="BY15" s="13">
        <v>25</v>
      </c>
      <c r="BZ15" s="13">
        <v>26</v>
      </c>
      <c r="CA15" s="13">
        <v>27</v>
      </c>
      <c r="CB15" s="13">
        <v>28</v>
      </c>
      <c r="CC15" s="13">
        <v>29</v>
      </c>
      <c r="CD15" s="13">
        <v>30</v>
      </c>
      <c r="CE15" s="19"/>
    </row>
    <row r="16" spans="40:83" ht="49.5" hidden="1">
      <c r="AN16" s="44">
        <f>+İsimler!C19</f>
        <v>0</v>
      </c>
      <c r="AY16" s="7" t="str">
        <f>+AU9</f>
        <v>01/07/2020-31/07/2020</v>
      </c>
      <c r="AZ16" s="67"/>
      <c r="BA16" s="11" t="s">
        <v>6</v>
      </c>
      <c r="BB16" s="11" t="s">
        <v>7</v>
      </c>
      <c r="BC16" s="11" t="s">
        <v>8</v>
      </c>
      <c r="BD16" s="11" t="s">
        <v>9</v>
      </c>
      <c r="BE16" s="11" t="s">
        <v>10</v>
      </c>
      <c r="BF16" s="11" t="s">
        <v>4</v>
      </c>
      <c r="BG16" s="11" t="s">
        <v>5</v>
      </c>
      <c r="BH16" s="11" t="s">
        <v>6</v>
      </c>
      <c r="BI16" s="11" t="s">
        <v>7</v>
      </c>
      <c r="BJ16" s="11" t="s">
        <v>8</v>
      </c>
      <c r="BK16" s="11" t="s">
        <v>9</v>
      </c>
      <c r="BL16" s="11" t="s">
        <v>10</v>
      </c>
      <c r="BM16" s="11" t="s">
        <v>4</v>
      </c>
      <c r="BN16" s="11" t="s">
        <v>5</v>
      </c>
      <c r="BO16" s="11" t="s">
        <v>6</v>
      </c>
      <c r="BP16" s="11" t="s">
        <v>7</v>
      </c>
      <c r="BQ16" s="11" t="s">
        <v>8</v>
      </c>
      <c r="BR16" s="11" t="s">
        <v>9</v>
      </c>
      <c r="BS16" s="11" t="s">
        <v>10</v>
      </c>
      <c r="BT16" s="11" t="s">
        <v>4</v>
      </c>
      <c r="BU16" s="11" t="s">
        <v>5</v>
      </c>
      <c r="BV16" s="11" t="s">
        <v>6</v>
      </c>
      <c r="BW16" s="11" t="s">
        <v>7</v>
      </c>
      <c r="BX16" s="11" t="s">
        <v>8</v>
      </c>
      <c r="BY16" s="11" t="s">
        <v>9</v>
      </c>
      <c r="BZ16" s="11" t="s">
        <v>10</v>
      </c>
      <c r="CA16" s="11" t="s">
        <v>4</v>
      </c>
      <c r="CB16" s="11" t="s">
        <v>5</v>
      </c>
      <c r="CC16" s="11" t="s">
        <v>6</v>
      </c>
      <c r="CD16" s="11" t="s">
        <v>7</v>
      </c>
      <c r="CE16" s="11" t="s">
        <v>8</v>
      </c>
    </row>
    <row r="17" spans="40:83" ht="15.75" hidden="1">
      <c r="AN17" s="44">
        <f>+İsimler!C20</f>
        <v>0</v>
      </c>
      <c r="AY17" s="9"/>
      <c r="AZ17" s="10" t="str">
        <f>+AV9</f>
        <v>Temmuz</v>
      </c>
      <c r="BA17" s="11">
        <v>1</v>
      </c>
      <c r="BB17" s="11">
        <v>2</v>
      </c>
      <c r="BC17" s="11">
        <v>3</v>
      </c>
      <c r="BD17" s="11">
        <v>4</v>
      </c>
      <c r="BE17" s="11">
        <v>5</v>
      </c>
      <c r="BF17" s="11">
        <v>6</v>
      </c>
      <c r="BG17" s="11">
        <v>7</v>
      </c>
      <c r="BH17" s="11">
        <v>8</v>
      </c>
      <c r="BI17" s="11">
        <v>9</v>
      </c>
      <c r="BJ17" s="11">
        <v>10</v>
      </c>
      <c r="BK17" s="11">
        <v>11</v>
      </c>
      <c r="BL17" s="11">
        <v>12</v>
      </c>
      <c r="BM17" s="11">
        <v>13</v>
      </c>
      <c r="BN17" s="11">
        <v>14</v>
      </c>
      <c r="BO17" s="11">
        <v>15</v>
      </c>
      <c r="BP17" s="11">
        <v>16</v>
      </c>
      <c r="BQ17" s="11">
        <v>17</v>
      </c>
      <c r="BR17" s="11">
        <v>18</v>
      </c>
      <c r="BS17" s="11">
        <v>19</v>
      </c>
      <c r="BT17" s="11">
        <v>20</v>
      </c>
      <c r="BU17" s="11">
        <v>21</v>
      </c>
      <c r="BV17" s="11">
        <v>22</v>
      </c>
      <c r="BW17" s="11">
        <v>23</v>
      </c>
      <c r="BX17" s="11">
        <v>24</v>
      </c>
      <c r="BY17" s="11">
        <v>25</v>
      </c>
      <c r="BZ17" s="11">
        <v>26</v>
      </c>
      <c r="CA17" s="11">
        <v>27</v>
      </c>
      <c r="CB17" s="11">
        <v>28</v>
      </c>
      <c r="CC17" s="11">
        <v>29</v>
      </c>
      <c r="CD17" s="11">
        <v>30</v>
      </c>
      <c r="CE17" s="20">
        <v>31</v>
      </c>
    </row>
    <row r="18" spans="40:83" ht="49.5" hidden="1">
      <c r="AN18" s="44">
        <f>+İsimler!C21</f>
        <v>0</v>
      </c>
      <c r="AY18" s="21" t="str">
        <f>+AU10</f>
        <v>01/08/2020-31/08/2020</v>
      </c>
      <c r="AZ18" s="22"/>
      <c r="BA18" s="25" t="s">
        <v>9</v>
      </c>
      <c r="BB18" s="25" t="s">
        <v>10</v>
      </c>
      <c r="BC18" s="25" t="s">
        <v>4</v>
      </c>
      <c r="BD18" s="25" t="s">
        <v>5</v>
      </c>
      <c r="BE18" s="25" t="s">
        <v>6</v>
      </c>
      <c r="BF18" s="25" t="s">
        <v>7</v>
      </c>
      <c r="BG18" s="25" t="s">
        <v>8</v>
      </c>
      <c r="BH18" s="25" t="s">
        <v>9</v>
      </c>
      <c r="BI18" s="25" t="s">
        <v>10</v>
      </c>
      <c r="BJ18" s="25" t="s">
        <v>4</v>
      </c>
      <c r="BK18" s="25" t="s">
        <v>5</v>
      </c>
      <c r="BL18" s="25" t="s">
        <v>6</v>
      </c>
      <c r="BM18" s="25" t="s">
        <v>7</v>
      </c>
      <c r="BN18" s="25" t="s">
        <v>8</v>
      </c>
      <c r="BO18" s="25" t="s">
        <v>9</v>
      </c>
      <c r="BP18" s="25" t="s">
        <v>10</v>
      </c>
      <c r="BQ18" s="25" t="s">
        <v>4</v>
      </c>
      <c r="BR18" s="25" t="s">
        <v>5</v>
      </c>
      <c r="BS18" s="25" t="s">
        <v>6</v>
      </c>
      <c r="BT18" s="25" t="s">
        <v>7</v>
      </c>
      <c r="BU18" s="25" t="s">
        <v>8</v>
      </c>
      <c r="BV18" s="25" t="s">
        <v>9</v>
      </c>
      <c r="BW18" s="25" t="s">
        <v>10</v>
      </c>
      <c r="BX18" s="25" t="s">
        <v>4</v>
      </c>
      <c r="BY18" s="25" t="s">
        <v>5</v>
      </c>
      <c r="BZ18" s="25" t="s">
        <v>6</v>
      </c>
      <c r="CA18" s="25" t="s">
        <v>7</v>
      </c>
      <c r="CB18" s="25" t="s">
        <v>8</v>
      </c>
      <c r="CC18" s="25" t="s">
        <v>9</v>
      </c>
      <c r="CD18" s="25" t="s">
        <v>10</v>
      </c>
      <c r="CE18" s="25" t="s">
        <v>4</v>
      </c>
    </row>
    <row r="19" spans="40:83" ht="15.75" hidden="1">
      <c r="AN19" s="44">
        <f>+İsimler!C22</f>
        <v>0</v>
      </c>
      <c r="AY19" s="23"/>
      <c r="AZ19" s="24" t="str">
        <f>+AV10</f>
        <v>Ağustos</v>
      </c>
      <c r="BA19" s="25">
        <v>1</v>
      </c>
      <c r="BB19" s="25">
        <v>2</v>
      </c>
      <c r="BC19" s="25">
        <v>3</v>
      </c>
      <c r="BD19" s="25">
        <v>4</v>
      </c>
      <c r="BE19" s="25">
        <v>5</v>
      </c>
      <c r="BF19" s="25">
        <v>6</v>
      </c>
      <c r="BG19" s="25">
        <v>7</v>
      </c>
      <c r="BH19" s="25">
        <v>8</v>
      </c>
      <c r="BI19" s="25">
        <v>9</v>
      </c>
      <c r="BJ19" s="25">
        <v>10</v>
      </c>
      <c r="BK19" s="25">
        <v>11</v>
      </c>
      <c r="BL19" s="25">
        <v>12</v>
      </c>
      <c r="BM19" s="25">
        <v>13</v>
      </c>
      <c r="BN19" s="25">
        <v>14</v>
      </c>
      <c r="BO19" s="25">
        <v>15</v>
      </c>
      <c r="BP19" s="25">
        <v>16</v>
      </c>
      <c r="BQ19" s="25">
        <v>17</v>
      </c>
      <c r="BR19" s="25">
        <v>18</v>
      </c>
      <c r="BS19" s="25">
        <v>19</v>
      </c>
      <c r="BT19" s="25">
        <v>20</v>
      </c>
      <c r="BU19" s="25">
        <v>21</v>
      </c>
      <c r="BV19" s="25">
        <v>22</v>
      </c>
      <c r="BW19" s="25">
        <v>23</v>
      </c>
      <c r="BX19" s="25">
        <v>24</v>
      </c>
      <c r="BY19" s="25">
        <v>25</v>
      </c>
      <c r="BZ19" s="25">
        <v>26</v>
      </c>
      <c r="CA19" s="25">
        <v>27</v>
      </c>
      <c r="CB19" s="25">
        <v>28</v>
      </c>
      <c r="CC19" s="25">
        <v>29</v>
      </c>
      <c r="CD19" s="25">
        <v>30</v>
      </c>
      <c r="CE19" s="26">
        <v>31</v>
      </c>
    </row>
    <row r="20" spans="40:83" ht="49.5" hidden="1">
      <c r="AN20" s="44">
        <f>+İsimler!C23</f>
        <v>0</v>
      </c>
      <c r="AY20" s="27" t="str">
        <f>+AU11</f>
        <v>01/09/2020-30/08/2020</v>
      </c>
      <c r="AZ20" s="28"/>
      <c r="BA20" s="31" t="s">
        <v>5</v>
      </c>
      <c r="BB20" s="31" t="s">
        <v>6</v>
      </c>
      <c r="BC20" s="31" t="s">
        <v>7</v>
      </c>
      <c r="BD20" s="31" t="s">
        <v>8</v>
      </c>
      <c r="BE20" s="31" t="s">
        <v>9</v>
      </c>
      <c r="BF20" s="31" t="s">
        <v>10</v>
      </c>
      <c r="BG20" s="31" t="s">
        <v>4</v>
      </c>
      <c r="BH20" s="31" t="s">
        <v>5</v>
      </c>
      <c r="BI20" s="31" t="s">
        <v>6</v>
      </c>
      <c r="BJ20" s="31" t="s">
        <v>7</v>
      </c>
      <c r="BK20" s="31" t="s">
        <v>8</v>
      </c>
      <c r="BL20" s="31" t="s">
        <v>9</v>
      </c>
      <c r="BM20" s="31" t="s">
        <v>10</v>
      </c>
      <c r="BN20" s="31" t="s">
        <v>4</v>
      </c>
      <c r="BO20" s="31" t="s">
        <v>5</v>
      </c>
      <c r="BP20" s="31" t="s">
        <v>6</v>
      </c>
      <c r="BQ20" s="31" t="s">
        <v>7</v>
      </c>
      <c r="BR20" s="31" t="s">
        <v>8</v>
      </c>
      <c r="BS20" s="31" t="s">
        <v>9</v>
      </c>
      <c r="BT20" s="31" t="s">
        <v>10</v>
      </c>
      <c r="BU20" s="31" t="s">
        <v>4</v>
      </c>
      <c r="BV20" s="31" t="s">
        <v>5</v>
      </c>
      <c r="BW20" s="31" t="s">
        <v>6</v>
      </c>
      <c r="BX20" s="31" t="s">
        <v>7</v>
      </c>
      <c r="BY20" s="31" t="s">
        <v>8</v>
      </c>
      <c r="BZ20" s="31" t="s">
        <v>9</v>
      </c>
      <c r="CA20" s="31" t="s">
        <v>10</v>
      </c>
      <c r="CB20" s="31" t="s">
        <v>4</v>
      </c>
      <c r="CC20" s="31" t="s">
        <v>5</v>
      </c>
      <c r="CD20" s="31" t="s">
        <v>6</v>
      </c>
      <c r="CE20" s="31"/>
    </row>
    <row r="21" spans="40:83" ht="15.75" hidden="1">
      <c r="AN21" s="44">
        <f>+İsimler!C24</f>
        <v>0</v>
      </c>
      <c r="AY21" s="29"/>
      <c r="AZ21" s="30" t="str">
        <f>+AV11</f>
        <v>Eylül</v>
      </c>
      <c r="BA21" s="31">
        <v>1</v>
      </c>
      <c r="BB21" s="31">
        <v>2</v>
      </c>
      <c r="BC21" s="31">
        <v>3</v>
      </c>
      <c r="BD21" s="31">
        <v>4</v>
      </c>
      <c r="BE21" s="31">
        <v>5</v>
      </c>
      <c r="BF21" s="31">
        <v>6</v>
      </c>
      <c r="BG21" s="31">
        <v>7</v>
      </c>
      <c r="BH21" s="31">
        <v>8</v>
      </c>
      <c r="BI21" s="31">
        <v>9</v>
      </c>
      <c r="BJ21" s="31">
        <v>10</v>
      </c>
      <c r="BK21" s="31">
        <v>11</v>
      </c>
      <c r="BL21" s="31">
        <v>12</v>
      </c>
      <c r="BM21" s="31">
        <v>13</v>
      </c>
      <c r="BN21" s="31">
        <v>14</v>
      </c>
      <c r="BO21" s="31">
        <v>15</v>
      </c>
      <c r="BP21" s="31">
        <v>16</v>
      </c>
      <c r="BQ21" s="31">
        <v>17</v>
      </c>
      <c r="BR21" s="31">
        <v>18</v>
      </c>
      <c r="BS21" s="31">
        <v>19</v>
      </c>
      <c r="BT21" s="31">
        <v>20</v>
      </c>
      <c r="BU21" s="31">
        <v>21</v>
      </c>
      <c r="BV21" s="31">
        <v>22</v>
      </c>
      <c r="BW21" s="31">
        <v>23</v>
      </c>
      <c r="BX21" s="31">
        <v>24</v>
      </c>
      <c r="BY21" s="31">
        <v>25</v>
      </c>
      <c r="BZ21" s="31">
        <v>26</v>
      </c>
      <c r="CA21" s="31">
        <v>27</v>
      </c>
      <c r="CB21" s="31">
        <v>28</v>
      </c>
      <c r="CC21" s="31">
        <v>29</v>
      </c>
      <c r="CD21" s="31">
        <v>30</v>
      </c>
      <c r="CE21" s="32"/>
    </row>
    <row r="22" spans="51:83" ht="49.5" hidden="1">
      <c r="AY22" s="21" t="str">
        <f>+AU12</f>
        <v>01/10/2020-31/10/2020</v>
      </c>
      <c r="AZ22" s="22"/>
      <c r="BA22" s="25" t="s">
        <v>7</v>
      </c>
      <c r="BB22" s="25" t="s">
        <v>8</v>
      </c>
      <c r="BC22" s="25" t="s">
        <v>9</v>
      </c>
      <c r="BD22" s="25" t="s">
        <v>10</v>
      </c>
      <c r="BE22" s="25" t="s">
        <v>4</v>
      </c>
      <c r="BF22" s="25" t="s">
        <v>5</v>
      </c>
      <c r="BG22" s="25" t="s">
        <v>6</v>
      </c>
      <c r="BH22" s="25" t="s">
        <v>7</v>
      </c>
      <c r="BI22" s="25" t="s">
        <v>8</v>
      </c>
      <c r="BJ22" s="25" t="s">
        <v>9</v>
      </c>
      <c r="BK22" s="25" t="s">
        <v>10</v>
      </c>
      <c r="BL22" s="25" t="s">
        <v>4</v>
      </c>
      <c r="BM22" s="25" t="s">
        <v>5</v>
      </c>
      <c r="BN22" s="25" t="s">
        <v>6</v>
      </c>
      <c r="BO22" s="25" t="s">
        <v>7</v>
      </c>
      <c r="BP22" s="25" t="s">
        <v>8</v>
      </c>
      <c r="BQ22" s="25" t="s">
        <v>9</v>
      </c>
      <c r="BR22" s="25" t="s">
        <v>10</v>
      </c>
      <c r="BS22" s="25" t="s">
        <v>4</v>
      </c>
      <c r="BT22" s="25" t="s">
        <v>5</v>
      </c>
      <c r="BU22" s="25" t="s">
        <v>6</v>
      </c>
      <c r="BV22" s="25" t="s">
        <v>7</v>
      </c>
      <c r="BW22" s="25" t="s">
        <v>8</v>
      </c>
      <c r="BX22" s="25" t="s">
        <v>9</v>
      </c>
      <c r="BY22" s="25" t="s">
        <v>10</v>
      </c>
      <c r="BZ22" s="25" t="s">
        <v>4</v>
      </c>
      <c r="CA22" s="25" t="s">
        <v>5</v>
      </c>
      <c r="CB22" s="25" t="s">
        <v>6</v>
      </c>
      <c r="CC22" s="25" t="s">
        <v>7</v>
      </c>
      <c r="CD22" s="25" t="s">
        <v>8</v>
      </c>
      <c r="CE22" s="25" t="s">
        <v>9</v>
      </c>
    </row>
    <row r="23" spans="51:83" ht="15.75" hidden="1">
      <c r="AY23" s="23"/>
      <c r="AZ23" s="24" t="str">
        <f>+AV12</f>
        <v>Ekim</v>
      </c>
      <c r="BA23" s="25">
        <v>1</v>
      </c>
      <c r="BB23" s="25">
        <v>2</v>
      </c>
      <c r="BC23" s="25">
        <v>3</v>
      </c>
      <c r="BD23" s="25">
        <v>4</v>
      </c>
      <c r="BE23" s="25">
        <v>5</v>
      </c>
      <c r="BF23" s="25">
        <v>6</v>
      </c>
      <c r="BG23" s="25">
        <v>7</v>
      </c>
      <c r="BH23" s="25">
        <v>8</v>
      </c>
      <c r="BI23" s="25">
        <v>9</v>
      </c>
      <c r="BJ23" s="25">
        <v>10</v>
      </c>
      <c r="BK23" s="25">
        <v>11</v>
      </c>
      <c r="BL23" s="25">
        <v>12</v>
      </c>
      <c r="BM23" s="25">
        <v>13</v>
      </c>
      <c r="BN23" s="25">
        <v>14</v>
      </c>
      <c r="BO23" s="25">
        <v>15</v>
      </c>
      <c r="BP23" s="25">
        <v>16</v>
      </c>
      <c r="BQ23" s="25">
        <v>17</v>
      </c>
      <c r="BR23" s="25">
        <v>18</v>
      </c>
      <c r="BS23" s="25">
        <v>19</v>
      </c>
      <c r="BT23" s="25">
        <v>20</v>
      </c>
      <c r="BU23" s="25">
        <v>21</v>
      </c>
      <c r="BV23" s="25">
        <v>22</v>
      </c>
      <c r="BW23" s="25">
        <v>23</v>
      </c>
      <c r="BX23" s="25">
        <v>24</v>
      </c>
      <c r="BY23" s="25">
        <v>25</v>
      </c>
      <c r="BZ23" s="25">
        <v>26</v>
      </c>
      <c r="CA23" s="25">
        <v>27</v>
      </c>
      <c r="CB23" s="25">
        <v>28</v>
      </c>
      <c r="CC23" s="25">
        <v>29</v>
      </c>
      <c r="CD23" s="25">
        <v>30</v>
      </c>
      <c r="CE23" s="26">
        <v>31</v>
      </c>
    </row>
    <row r="24" spans="51:83" ht="49.5" hidden="1">
      <c r="AY24" s="27" t="str">
        <f>+AU13</f>
        <v>01/11/2020-30/11/2020</v>
      </c>
      <c r="AZ24" s="68"/>
      <c r="BA24" s="31" t="s">
        <v>10</v>
      </c>
      <c r="BB24" s="31" t="s">
        <v>4</v>
      </c>
      <c r="BC24" s="31" t="s">
        <v>5</v>
      </c>
      <c r="BD24" s="31" t="s">
        <v>6</v>
      </c>
      <c r="BE24" s="31" t="s">
        <v>7</v>
      </c>
      <c r="BF24" s="31" t="s">
        <v>8</v>
      </c>
      <c r="BG24" s="31" t="s">
        <v>9</v>
      </c>
      <c r="BH24" s="31" t="s">
        <v>10</v>
      </c>
      <c r="BI24" s="31" t="s">
        <v>4</v>
      </c>
      <c r="BJ24" s="31" t="s">
        <v>5</v>
      </c>
      <c r="BK24" s="31" t="s">
        <v>6</v>
      </c>
      <c r="BL24" s="31" t="s">
        <v>7</v>
      </c>
      <c r="BM24" s="31" t="s">
        <v>8</v>
      </c>
      <c r="BN24" s="31" t="s">
        <v>9</v>
      </c>
      <c r="BO24" s="31" t="s">
        <v>10</v>
      </c>
      <c r="BP24" s="31" t="s">
        <v>4</v>
      </c>
      <c r="BQ24" s="31" t="s">
        <v>5</v>
      </c>
      <c r="BR24" s="31" t="s">
        <v>6</v>
      </c>
      <c r="BS24" s="31" t="s">
        <v>7</v>
      </c>
      <c r="BT24" s="31" t="s">
        <v>8</v>
      </c>
      <c r="BU24" s="31" t="s">
        <v>9</v>
      </c>
      <c r="BV24" s="31" t="s">
        <v>10</v>
      </c>
      <c r="BW24" s="31" t="s">
        <v>4</v>
      </c>
      <c r="BX24" s="31" t="s">
        <v>5</v>
      </c>
      <c r="BY24" s="31" t="s">
        <v>6</v>
      </c>
      <c r="BZ24" s="31" t="s">
        <v>7</v>
      </c>
      <c r="CA24" s="31" t="s">
        <v>8</v>
      </c>
      <c r="CB24" s="31" t="s">
        <v>9</v>
      </c>
      <c r="CC24" s="31" t="s">
        <v>10</v>
      </c>
      <c r="CD24" s="31" t="s">
        <v>4</v>
      </c>
      <c r="CE24" s="31"/>
    </row>
    <row r="25" spans="51:83" ht="15.75" hidden="1">
      <c r="AY25" s="29"/>
      <c r="AZ25" s="30" t="str">
        <f>+AV13</f>
        <v>Kasım</v>
      </c>
      <c r="BA25" s="31">
        <v>1</v>
      </c>
      <c r="BB25" s="31">
        <v>2</v>
      </c>
      <c r="BC25" s="31">
        <v>3</v>
      </c>
      <c r="BD25" s="31">
        <v>4</v>
      </c>
      <c r="BE25" s="31">
        <v>5</v>
      </c>
      <c r="BF25" s="31">
        <v>6</v>
      </c>
      <c r="BG25" s="31">
        <v>7</v>
      </c>
      <c r="BH25" s="31">
        <v>8</v>
      </c>
      <c r="BI25" s="31">
        <v>9</v>
      </c>
      <c r="BJ25" s="31">
        <v>10</v>
      </c>
      <c r="BK25" s="31">
        <v>11</v>
      </c>
      <c r="BL25" s="31">
        <v>12</v>
      </c>
      <c r="BM25" s="31">
        <v>13</v>
      </c>
      <c r="BN25" s="31">
        <v>14</v>
      </c>
      <c r="BO25" s="31">
        <v>15</v>
      </c>
      <c r="BP25" s="31">
        <v>16</v>
      </c>
      <c r="BQ25" s="31">
        <v>17</v>
      </c>
      <c r="BR25" s="31">
        <v>18</v>
      </c>
      <c r="BS25" s="31">
        <v>19</v>
      </c>
      <c r="BT25" s="31">
        <v>20</v>
      </c>
      <c r="BU25" s="31">
        <v>21</v>
      </c>
      <c r="BV25" s="31">
        <v>22</v>
      </c>
      <c r="BW25" s="31">
        <v>23</v>
      </c>
      <c r="BX25" s="31">
        <v>24</v>
      </c>
      <c r="BY25" s="31">
        <v>25</v>
      </c>
      <c r="BZ25" s="31">
        <v>26</v>
      </c>
      <c r="CA25" s="31">
        <v>27</v>
      </c>
      <c r="CB25" s="31">
        <v>28</v>
      </c>
      <c r="CC25" s="31">
        <v>29</v>
      </c>
      <c r="CD25" s="31">
        <v>30</v>
      </c>
      <c r="CE25" s="32"/>
    </row>
    <row r="26" spans="51:83" ht="49.5" hidden="1">
      <c r="AY26" s="21" t="str">
        <f>+AU14</f>
        <v>01/12/2020-31/12/2020</v>
      </c>
      <c r="AZ26" s="22"/>
      <c r="BA26" s="25" t="s">
        <v>5</v>
      </c>
      <c r="BB26" s="25" t="s">
        <v>6</v>
      </c>
      <c r="BC26" s="25" t="s">
        <v>7</v>
      </c>
      <c r="BD26" s="25" t="s">
        <v>8</v>
      </c>
      <c r="BE26" s="25" t="s">
        <v>9</v>
      </c>
      <c r="BF26" s="25" t="s">
        <v>10</v>
      </c>
      <c r="BG26" s="25" t="s">
        <v>4</v>
      </c>
      <c r="BH26" s="25" t="s">
        <v>5</v>
      </c>
      <c r="BI26" s="25" t="s">
        <v>6</v>
      </c>
      <c r="BJ26" s="25" t="s">
        <v>7</v>
      </c>
      <c r="BK26" s="25" t="s">
        <v>8</v>
      </c>
      <c r="BL26" s="25" t="s">
        <v>9</v>
      </c>
      <c r="BM26" s="25" t="s">
        <v>10</v>
      </c>
      <c r="BN26" s="25" t="s">
        <v>4</v>
      </c>
      <c r="BO26" s="25" t="s">
        <v>5</v>
      </c>
      <c r="BP26" s="25" t="s">
        <v>6</v>
      </c>
      <c r="BQ26" s="25" t="s">
        <v>7</v>
      </c>
      <c r="BR26" s="25" t="s">
        <v>8</v>
      </c>
      <c r="BS26" s="25" t="s">
        <v>9</v>
      </c>
      <c r="BT26" s="25" t="s">
        <v>10</v>
      </c>
      <c r="BU26" s="25" t="s">
        <v>4</v>
      </c>
      <c r="BV26" s="25" t="s">
        <v>5</v>
      </c>
      <c r="BW26" s="25" t="s">
        <v>6</v>
      </c>
      <c r="BX26" s="25" t="s">
        <v>7</v>
      </c>
      <c r="BY26" s="25" t="s">
        <v>8</v>
      </c>
      <c r="BZ26" s="25" t="s">
        <v>9</v>
      </c>
      <c r="CA26" s="25" t="s">
        <v>10</v>
      </c>
      <c r="CB26" s="25" t="s">
        <v>4</v>
      </c>
      <c r="CC26" s="25" t="s">
        <v>5</v>
      </c>
      <c r="CD26" s="25" t="s">
        <v>6</v>
      </c>
      <c r="CE26" s="25" t="s">
        <v>7</v>
      </c>
    </row>
    <row r="27" spans="51:83" ht="15.75" hidden="1">
      <c r="AY27" s="23"/>
      <c r="AZ27" s="24" t="str">
        <f>+AV14</f>
        <v>Aralık</v>
      </c>
      <c r="BA27" s="25">
        <v>1</v>
      </c>
      <c r="BB27" s="25">
        <v>2</v>
      </c>
      <c r="BC27" s="25">
        <v>3</v>
      </c>
      <c r="BD27" s="25">
        <v>4</v>
      </c>
      <c r="BE27" s="25">
        <v>5</v>
      </c>
      <c r="BF27" s="25">
        <v>6</v>
      </c>
      <c r="BG27" s="25">
        <v>7</v>
      </c>
      <c r="BH27" s="25">
        <v>8</v>
      </c>
      <c r="BI27" s="25">
        <v>9</v>
      </c>
      <c r="BJ27" s="25">
        <v>10</v>
      </c>
      <c r="BK27" s="25">
        <v>11</v>
      </c>
      <c r="BL27" s="25">
        <v>12</v>
      </c>
      <c r="BM27" s="25">
        <v>13</v>
      </c>
      <c r="BN27" s="25">
        <v>14</v>
      </c>
      <c r="BO27" s="25">
        <v>15</v>
      </c>
      <c r="BP27" s="25">
        <v>16</v>
      </c>
      <c r="BQ27" s="25">
        <v>17</v>
      </c>
      <c r="BR27" s="25">
        <v>18</v>
      </c>
      <c r="BS27" s="25">
        <v>19</v>
      </c>
      <c r="BT27" s="25">
        <v>20</v>
      </c>
      <c r="BU27" s="25">
        <v>21</v>
      </c>
      <c r="BV27" s="25">
        <v>22</v>
      </c>
      <c r="BW27" s="25">
        <v>23</v>
      </c>
      <c r="BX27" s="25">
        <v>24</v>
      </c>
      <c r="BY27" s="25">
        <v>25</v>
      </c>
      <c r="BZ27" s="25">
        <v>26</v>
      </c>
      <c r="CA27" s="25">
        <v>27</v>
      </c>
      <c r="CB27" s="25">
        <v>28</v>
      </c>
      <c r="CC27" s="25">
        <v>29</v>
      </c>
      <c r="CD27" s="25">
        <v>30</v>
      </c>
      <c r="CE27" s="26">
        <v>31</v>
      </c>
    </row>
    <row r="28" ht="27" customHeight="1">
      <c r="F28" s="69">
        <v>2020</v>
      </c>
    </row>
    <row r="29" ht="21.75" customHeight="1"/>
    <row r="31" spans="3:22" ht="12.75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8:30" ht="12.75">
      <c r="H32" s="88" t="s">
        <v>30</v>
      </c>
      <c r="I32" s="89"/>
      <c r="J32" s="89"/>
      <c r="K32" s="89"/>
      <c r="L32" s="89"/>
      <c r="M32" s="89"/>
      <c r="N32" s="89"/>
      <c r="O32" s="89"/>
      <c r="P32" s="90"/>
      <c r="T32" s="33"/>
      <c r="U32" s="33"/>
      <c r="V32" s="33"/>
      <c r="W32" s="33"/>
      <c r="X32" s="33"/>
      <c r="Y32" s="34"/>
      <c r="Z32" s="33"/>
      <c r="AA32" s="33"/>
      <c r="AB32" s="33"/>
      <c r="AC32" s="33"/>
      <c r="AD32" s="33"/>
    </row>
    <row r="33" spans="2:40" ht="59.25" customHeight="1">
      <c r="B33" s="84"/>
      <c r="C33" s="36" t="s">
        <v>0</v>
      </c>
      <c r="D33" s="37" t="s">
        <v>1</v>
      </c>
      <c r="E33" s="91"/>
      <c r="F33" s="92"/>
      <c r="G33" s="93"/>
      <c r="H33" s="94" t="s">
        <v>2</v>
      </c>
      <c r="I33" s="94"/>
      <c r="J33" s="94"/>
      <c r="K33" s="38" t="s">
        <v>1</v>
      </c>
      <c r="L33" s="95" t="s">
        <v>35</v>
      </c>
      <c r="M33" s="95"/>
      <c r="N33" s="95"/>
      <c r="O33" s="95"/>
      <c r="P33" s="95"/>
      <c r="Q33" s="95"/>
      <c r="R33" s="95"/>
      <c r="S33" s="95"/>
      <c r="T33" s="39"/>
      <c r="U33" s="33"/>
      <c r="V33" s="55" t="str">
        <f>VLOOKUP(L33,AU3:AV17,2,FALSE)</f>
        <v>Ocak</v>
      </c>
      <c r="AD33" s="33"/>
      <c r="AE33" s="40"/>
      <c r="AF33" s="41"/>
      <c r="AG33" s="40"/>
      <c r="AH33" s="40"/>
      <c r="AI33" s="37"/>
      <c r="AJ33" s="94"/>
      <c r="AK33" s="94"/>
      <c r="AL33" s="73"/>
      <c r="AM33" s="74"/>
      <c r="AN33" s="75"/>
    </row>
    <row r="34" spans="2:40" ht="62.25" customHeight="1">
      <c r="B34" s="84"/>
      <c r="C34" s="73" t="s">
        <v>3</v>
      </c>
      <c r="D34" s="74"/>
      <c r="E34" s="74"/>
      <c r="F34" s="74"/>
      <c r="G34" s="75"/>
      <c r="H34" s="42" t="str">
        <f>VLOOKUP($L$33,$AY$3:$CE$28,3,FALSE)</f>
        <v>Çarşamba</v>
      </c>
      <c r="I34" s="42" t="str">
        <f>VLOOKUP($L$33,$AY$3:$CE$28,4,FALSE)</f>
        <v>Perşembe</v>
      </c>
      <c r="J34" s="42" t="str">
        <f>VLOOKUP($L$33,$AY$3:$CE$28,5,FALSE)</f>
        <v>Cuma</v>
      </c>
      <c r="K34" s="42" t="str">
        <f>VLOOKUP($L$33,$AY$3:$CE$28,6,FALSE)</f>
        <v>Cumartesi</v>
      </c>
      <c r="L34" s="42" t="str">
        <f>VLOOKUP($L$33,$AY$3:$CE$28,7,FALSE)</f>
        <v>Pazar</v>
      </c>
      <c r="M34" s="42" t="str">
        <f>VLOOKUP($L$33,$AY$3:$CE$28,8,FALSE)</f>
        <v>Pazartesi</v>
      </c>
      <c r="N34" s="42" t="str">
        <f>VLOOKUP($L$33,$AY$3:$CE$28,9,FALSE)</f>
        <v>Salı</v>
      </c>
      <c r="O34" s="42" t="str">
        <f>VLOOKUP($L$33,$AY$3:$CE$28,10,FALSE)</f>
        <v>Çarşamba</v>
      </c>
      <c r="P34" s="42" t="str">
        <f>VLOOKUP($L$33,$AY$3:$CE$28,11,FALSE)</f>
        <v>Perşembe</v>
      </c>
      <c r="Q34" s="42" t="str">
        <f>VLOOKUP($L$33,$AY$3:$CE$28,12,FALSE)</f>
        <v>Cuma</v>
      </c>
      <c r="R34" s="42" t="str">
        <f>VLOOKUP($L$33,$AY$3:$CE$28,13,FALSE)</f>
        <v>Cumartesi</v>
      </c>
      <c r="S34" s="42" t="str">
        <f>VLOOKUP($L$33,$AY$3:$CE$28,14,FALSE)</f>
        <v>Pazar</v>
      </c>
      <c r="T34" s="42" t="str">
        <f>VLOOKUP($L$33,$AY$3:$CE$28,15,FALSE)</f>
        <v>Pazartesi</v>
      </c>
      <c r="U34" s="42" t="str">
        <f>VLOOKUP($L$33,$AY$3:$CE$28,16,FALSE)</f>
        <v>Salı</v>
      </c>
      <c r="V34" s="42" t="str">
        <f>VLOOKUP($L$33,$AY$3:$CE$28,17,FALSE)</f>
        <v>Çarşamba</v>
      </c>
      <c r="W34" s="42" t="str">
        <f>VLOOKUP($L$33,$AY$3:$CE$28,18,FALSE)</f>
        <v>Perşembe</v>
      </c>
      <c r="X34" s="42" t="str">
        <f>VLOOKUP($L$33,$AY$3:$CE$28,19,FALSE)</f>
        <v>Cuma</v>
      </c>
      <c r="Y34" s="42" t="str">
        <f>VLOOKUP($L$33,$AY$3:$CE$28,20,FALSE)</f>
        <v>Cumartesi</v>
      </c>
      <c r="Z34" s="42" t="str">
        <f>VLOOKUP($L$33,$AY$3:$CE$28,21,FALSE)</f>
        <v>Pazar</v>
      </c>
      <c r="AA34" s="42" t="str">
        <f>VLOOKUP($L$33,$AY$3:$CE$28,22,FALSE)</f>
        <v>Pazartesi</v>
      </c>
      <c r="AB34" s="42" t="str">
        <f>VLOOKUP($L$33,$AY$3:$CE$28,23,FALSE)</f>
        <v>Salı</v>
      </c>
      <c r="AC34" s="42" t="str">
        <f>VLOOKUP($L$33,$AY$3:$CE$28,24,FALSE)</f>
        <v>Çarşamba</v>
      </c>
      <c r="AD34" s="42" t="str">
        <f>VLOOKUP($L$33,$AY$3:$CE$28,25,FALSE)</f>
        <v>Perşembe</v>
      </c>
      <c r="AE34" s="42" t="str">
        <f>VLOOKUP($L$33,$AY$3:$CE$28,26,FALSE)</f>
        <v>Cuma</v>
      </c>
      <c r="AF34" s="42" t="str">
        <f>VLOOKUP($L$33,$AY$3:$CE$28,27,FALSE)</f>
        <v>Cumartesi</v>
      </c>
      <c r="AG34" s="42" t="str">
        <f>VLOOKUP($L$33,$AY$3:$CE$28,28,FALSE)</f>
        <v>Pazar</v>
      </c>
      <c r="AH34" s="42" t="str">
        <f>VLOOKUP($L$33,$AY$3:$CE$28,29,FALSE)</f>
        <v>Pazartesi</v>
      </c>
      <c r="AI34" s="42" t="str">
        <f>VLOOKUP($L$33,$AY$3:$CE$28,30,FALSE)</f>
        <v>Salı</v>
      </c>
      <c r="AJ34" s="42" t="str">
        <f>VLOOKUP($L$33,$AY$3:$CE$28,31,FALSE)</f>
        <v>Çarşamba</v>
      </c>
      <c r="AK34" s="42" t="str">
        <f>VLOOKUP($L$33,$AY$3:$CE$28,32,FALSE)</f>
        <v>Perşembe</v>
      </c>
      <c r="AL34" s="42" t="str">
        <f>VLOOKUP($L$33,$AY$3:$CE$28,33,FALSE)</f>
        <v>Cuma</v>
      </c>
      <c r="AM34" s="57"/>
      <c r="AN34" s="43"/>
    </row>
    <row r="35" spans="2:40" ht="44.25" customHeight="1">
      <c r="B35" s="84"/>
      <c r="C35" s="85" t="s">
        <v>29</v>
      </c>
      <c r="D35" s="86"/>
      <c r="E35" s="87"/>
      <c r="F35" s="76"/>
      <c r="G35" s="77"/>
      <c r="H35" s="45">
        <f>VLOOKUP($V$33,$AZ$3:$CE$28,2,FALSE)</f>
        <v>1</v>
      </c>
      <c r="I35" s="45">
        <f>VLOOKUP($V$33,$AZ$3:$CE$28,3,FALSE)</f>
        <v>2</v>
      </c>
      <c r="J35" s="45">
        <f>VLOOKUP($V$33,$AZ$3:$CE$28,4,FALSE)</f>
        <v>3</v>
      </c>
      <c r="K35" s="45">
        <f>VLOOKUP($V$33,$AZ$3:$CE$28,5,FALSE)</f>
        <v>4</v>
      </c>
      <c r="L35" s="45">
        <f>VLOOKUP($V$33,$AZ$3:$CE$28,6,FALSE)</f>
        <v>5</v>
      </c>
      <c r="M35" s="45">
        <f>VLOOKUP($V$33,$AZ$3:$CE$28,7,FALSE)</f>
        <v>6</v>
      </c>
      <c r="N35" s="45">
        <f>VLOOKUP($V$33,$AZ$3:$CE$28,8,FALSE)</f>
        <v>7</v>
      </c>
      <c r="O35" s="45">
        <f>VLOOKUP($V$33,$AZ$3:$CE$28,9,FALSE)</f>
        <v>8</v>
      </c>
      <c r="P35" s="45">
        <f>VLOOKUP($V$33,$AZ$3:$CE$28,10,FALSE)</f>
        <v>9</v>
      </c>
      <c r="Q35" s="45">
        <f>VLOOKUP($V$33,$AZ$3:$CE$28,11,FALSE)</f>
        <v>10</v>
      </c>
      <c r="R35" s="45">
        <f>VLOOKUP($V$33,$AZ$3:$CE$28,12,FALSE)</f>
        <v>11</v>
      </c>
      <c r="S35" s="45">
        <f>VLOOKUP($V$33,$AZ$3:$CE$28,13,FALSE)</f>
        <v>12</v>
      </c>
      <c r="T35" s="45">
        <f>VLOOKUP($V$33,$AZ$3:$CE$28,14,FALSE)</f>
        <v>13</v>
      </c>
      <c r="U35" s="45">
        <f>VLOOKUP($V$33,$AZ$3:$CE$28,15,FALSE)</f>
        <v>14</v>
      </c>
      <c r="V35" s="45">
        <f>VLOOKUP($V$33,$AZ$3:$CE$28,16,FALSE)</f>
        <v>15</v>
      </c>
      <c r="W35" s="45">
        <f>VLOOKUP($V$33,$AZ$3:$CE$28,17,FALSE)</f>
        <v>16</v>
      </c>
      <c r="X35" s="45">
        <f>VLOOKUP($V$33,$AZ$3:$CE$28,18,FALSE)</f>
        <v>17</v>
      </c>
      <c r="Y35" s="45">
        <f>VLOOKUP($V$33,$AZ$3:$CE$28,19,FALSE)</f>
        <v>18</v>
      </c>
      <c r="Z35" s="45">
        <f>VLOOKUP($V$33,$AZ$3:$CE$28,20,FALSE)</f>
        <v>19</v>
      </c>
      <c r="AA35" s="45">
        <f>VLOOKUP($V$33,$AZ$3:$CE$28,21,FALSE)</f>
        <v>20</v>
      </c>
      <c r="AB35" s="45">
        <f>VLOOKUP($V$33,$AZ$3:$CE$28,22,FALSE)</f>
        <v>21</v>
      </c>
      <c r="AC35" s="45">
        <f>VLOOKUP($V$33,$AZ$3:$CE$28,23,FALSE)</f>
        <v>22</v>
      </c>
      <c r="AD35" s="45">
        <f>VLOOKUP($V$33,$AZ$3:$CE$28,24,FALSE)</f>
        <v>23</v>
      </c>
      <c r="AE35" s="45">
        <f>VLOOKUP($V$33,$AZ$3:$CE$28,25,FALSE)</f>
        <v>24</v>
      </c>
      <c r="AF35" s="45">
        <f>VLOOKUP($V$33,$AZ$3:$CE$28,26,FALSE)</f>
        <v>25</v>
      </c>
      <c r="AG35" s="45">
        <f>VLOOKUP($V$33,$AZ$3:$CE$28,27,FALSE)</f>
        <v>26</v>
      </c>
      <c r="AH35" s="45">
        <f>VLOOKUP($V$33,$AZ$3:$CE$28,28,FALSE)</f>
        <v>27</v>
      </c>
      <c r="AI35" s="45">
        <f>VLOOKUP($V$33,$AZ$3:$CE$28,29,FALSE)</f>
        <v>28</v>
      </c>
      <c r="AJ35" s="45">
        <f>VLOOKUP($V$33,$AZ$3:$CE$28,30,FALSE)</f>
        <v>29</v>
      </c>
      <c r="AK35" s="45">
        <f>VLOOKUP($V$33,$AZ$3:$CE$28,31,FALSE)</f>
        <v>30</v>
      </c>
      <c r="AL35" s="45">
        <f>VLOOKUP($V$33,$AZ$3:$CE$28,32,FALSE)</f>
        <v>31</v>
      </c>
      <c r="AM35" s="45"/>
      <c r="AN35" s="46" t="s">
        <v>12</v>
      </c>
    </row>
    <row r="36" spans="2:40" ht="100.5" customHeight="1">
      <c r="B36" s="35"/>
      <c r="C36" s="73" t="s">
        <v>26</v>
      </c>
      <c r="D36" s="74"/>
      <c r="E36" s="74"/>
      <c r="F36" s="74"/>
      <c r="G36" s="75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97">
        <f>SUM(H38:AL38)</f>
        <v>0</v>
      </c>
      <c r="AN36" s="101">
        <f>IF((AM36*24)&gt;90,"Kontrol Et",AM36*24)</f>
        <v>0</v>
      </c>
    </row>
    <row r="37" spans="2:40" ht="100.5" customHeight="1">
      <c r="B37" s="35"/>
      <c r="C37" s="73" t="s">
        <v>27</v>
      </c>
      <c r="D37" s="74"/>
      <c r="E37" s="74"/>
      <c r="F37" s="74"/>
      <c r="G37" s="75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98"/>
      <c r="AN37" s="102"/>
    </row>
    <row r="38" spans="2:43" ht="70.5" customHeight="1">
      <c r="B38" s="47"/>
      <c r="C38" s="78" t="s">
        <v>28</v>
      </c>
      <c r="D38" s="79"/>
      <c r="E38" s="79"/>
      <c r="F38" s="79"/>
      <c r="G38" s="80"/>
      <c r="H38" s="61">
        <f>IF(H36&gt;H37,(24-H36)+H37,H37-H36)</f>
        <v>0</v>
      </c>
      <c r="I38" s="61">
        <f aca="true" t="shared" si="0" ref="I38:AL38">IF(I36&gt;I37,(24-I36)+I37,I37-I36)</f>
        <v>0</v>
      </c>
      <c r="J38" s="61">
        <f t="shared" si="0"/>
        <v>0</v>
      </c>
      <c r="K38" s="61">
        <f t="shared" si="0"/>
        <v>0</v>
      </c>
      <c r="L38" s="61">
        <f t="shared" si="0"/>
        <v>0</v>
      </c>
      <c r="M38" s="61">
        <f t="shared" si="0"/>
        <v>0</v>
      </c>
      <c r="N38" s="61">
        <f t="shared" si="0"/>
        <v>0</v>
      </c>
      <c r="O38" s="61">
        <f>IF(O36&gt;O37,(24-O36)+O37,O37-O36)</f>
        <v>0</v>
      </c>
      <c r="P38" s="61">
        <f t="shared" si="0"/>
        <v>0</v>
      </c>
      <c r="Q38" s="61">
        <f t="shared" si="0"/>
        <v>0</v>
      </c>
      <c r="R38" s="61">
        <f t="shared" si="0"/>
        <v>0</v>
      </c>
      <c r="S38" s="61">
        <f t="shared" si="0"/>
        <v>0</v>
      </c>
      <c r="T38" s="61">
        <f t="shared" si="0"/>
        <v>0</v>
      </c>
      <c r="U38" s="61">
        <f t="shared" si="0"/>
        <v>0</v>
      </c>
      <c r="V38" s="61">
        <f t="shared" si="0"/>
        <v>0</v>
      </c>
      <c r="W38" s="61">
        <f t="shared" si="0"/>
        <v>0</v>
      </c>
      <c r="X38" s="61">
        <f t="shared" si="0"/>
        <v>0</v>
      </c>
      <c r="Y38" s="61">
        <f t="shared" si="0"/>
        <v>0</v>
      </c>
      <c r="Z38" s="61">
        <f t="shared" si="0"/>
        <v>0</v>
      </c>
      <c r="AA38" s="61">
        <f t="shared" si="0"/>
        <v>0</v>
      </c>
      <c r="AB38" s="61">
        <f t="shared" si="0"/>
        <v>0</v>
      </c>
      <c r="AC38" s="61">
        <f t="shared" si="0"/>
        <v>0</v>
      </c>
      <c r="AD38" s="61">
        <f t="shared" si="0"/>
        <v>0</v>
      </c>
      <c r="AE38" s="61">
        <f t="shared" si="0"/>
        <v>0</v>
      </c>
      <c r="AF38" s="61">
        <f t="shared" si="0"/>
        <v>0</v>
      </c>
      <c r="AG38" s="61">
        <f t="shared" si="0"/>
        <v>0</v>
      </c>
      <c r="AH38" s="61">
        <f t="shared" si="0"/>
        <v>0</v>
      </c>
      <c r="AI38" s="61">
        <f t="shared" si="0"/>
        <v>0</v>
      </c>
      <c r="AJ38" s="61">
        <f t="shared" si="0"/>
        <v>0</v>
      </c>
      <c r="AK38" s="61">
        <f t="shared" si="0"/>
        <v>0</v>
      </c>
      <c r="AL38" s="61">
        <f t="shared" si="0"/>
        <v>0</v>
      </c>
      <c r="AM38" s="62"/>
      <c r="AN38" s="58">
        <f>IF(AN36&gt;90,"Dikkat Hatalı Giriş Yaptınız 90 saat DEN Fazla Giremezsiniz","")</f>
      </c>
      <c r="AP38" s="49"/>
      <c r="AQ38" s="50"/>
    </row>
    <row r="39" spans="2:43" ht="141.75" customHeight="1">
      <c r="B39" s="47"/>
      <c r="C39" s="81" t="s">
        <v>21</v>
      </c>
      <c r="D39" s="82"/>
      <c r="E39" s="82"/>
      <c r="F39" s="82"/>
      <c r="G39" s="83"/>
      <c r="H39" s="63"/>
      <c r="I39" s="63"/>
      <c r="J39" s="63"/>
      <c r="K39" s="63"/>
      <c r="L39" s="63"/>
      <c r="M39" s="63"/>
      <c r="N39" s="63"/>
      <c r="O39" s="64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48"/>
      <c r="AP39" s="49"/>
      <c r="AQ39" s="50"/>
    </row>
    <row r="40" spans="3:40" ht="33.75" customHeight="1">
      <c r="C40" s="47"/>
      <c r="D40" s="47"/>
      <c r="E40" s="47"/>
      <c r="F40" s="47"/>
      <c r="G40" s="47"/>
      <c r="H40" s="56"/>
      <c r="I40" s="56"/>
      <c r="J40" s="56"/>
      <c r="K40" s="56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2" spans="14:32" ht="15.75">
      <c r="N42" s="53" t="s">
        <v>47</v>
      </c>
      <c r="O42" s="52"/>
      <c r="P42" s="52"/>
      <c r="Q42" s="52"/>
      <c r="Z42" s="52"/>
      <c r="AD42" s="53" t="s">
        <v>48</v>
      </c>
      <c r="AE42" s="53"/>
      <c r="AF42" s="53"/>
    </row>
    <row r="43" spans="14:32" ht="15.75">
      <c r="N43" s="52"/>
      <c r="O43" s="52"/>
      <c r="P43" s="52"/>
      <c r="Q43" s="52"/>
      <c r="Z43" s="52"/>
      <c r="AD43" s="54"/>
      <c r="AE43" s="54"/>
      <c r="AF43" s="54"/>
    </row>
    <row r="44" spans="14:32" ht="15.75">
      <c r="N44" s="72" t="s">
        <v>31</v>
      </c>
      <c r="O44" s="72"/>
      <c r="P44" s="72"/>
      <c r="Q44" s="52"/>
      <c r="R44" s="52"/>
      <c r="Z44" s="52"/>
      <c r="AA44" s="52"/>
      <c r="AB44" s="52"/>
      <c r="AD44" s="72" t="s">
        <v>31</v>
      </c>
      <c r="AE44" s="72"/>
      <c r="AF44" s="72"/>
    </row>
    <row r="45" spans="14:32" ht="15.75">
      <c r="N45" s="54"/>
      <c r="O45" s="54"/>
      <c r="P45" s="54"/>
      <c r="Q45" s="52"/>
      <c r="R45" s="52"/>
      <c r="Z45" s="52"/>
      <c r="AA45" s="52"/>
      <c r="AB45" s="52"/>
      <c r="AD45" s="54"/>
      <c r="AE45" s="54"/>
      <c r="AF45" s="54"/>
    </row>
    <row r="46" spans="14:32" ht="15.75">
      <c r="N46" s="72" t="s">
        <v>32</v>
      </c>
      <c r="O46" s="72"/>
      <c r="P46" s="72"/>
      <c r="Q46" s="52"/>
      <c r="R46" s="52"/>
      <c r="Z46" s="52"/>
      <c r="AA46" s="52"/>
      <c r="AB46" s="52"/>
      <c r="AD46" s="72" t="s">
        <v>32</v>
      </c>
      <c r="AE46" s="72"/>
      <c r="AF46" s="72"/>
    </row>
  </sheetData>
  <sheetProtection password="C620" sheet="1"/>
  <mergeCells count="23">
    <mergeCell ref="C31:V31"/>
    <mergeCell ref="C36:G36"/>
    <mergeCell ref="AM36:AM37"/>
    <mergeCell ref="AU2:AV2"/>
    <mergeCell ref="BA2:CE2"/>
    <mergeCell ref="AL33:AN33"/>
    <mergeCell ref="AJ33:AK33"/>
    <mergeCell ref="AN36:AN37"/>
    <mergeCell ref="B33:B35"/>
    <mergeCell ref="C35:E35"/>
    <mergeCell ref="H32:P32"/>
    <mergeCell ref="C34:G34"/>
    <mergeCell ref="E33:G33"/>
    <mergeCell ref="H33:J33"/>
    <mergeCell ref="L33:S33"/>
    <mergeCell ref="AD44:AF44"/>
    <mergeCell ref="AD46:AF46"/>
    <mergeCell ref="C37:G37"/>
    <mergeCell ref="F35:G35"/>
    <mergeCell ref="C38:G38"/>
    <mergeCell ref="C39:G39"/>
    <mergeCell ref="N44:P44"/>
    <mergeCell ref="N46:P46"/>
  </mergeCells>
  <conditionalFormatting sqref="H34:AM34">
    <cfRule type="cellIs" priority="1" dxfId="0" operator="equal" stopIfTrue="1">
      <formula>"pazar"</formula>
    </cfRule>
  </conditionalFormatting>
  <dataValidations count="3">
    <dataValidation type="list" allowBlank="1" showInputMessage="1" showErrorMessage="1" sqref="L33:S33">
      <formula1>$AU$3:$AU$15</formula1>
    </dataValidation>
    <dataValidation errorStyle="warning" type="list" allowBlank="1" showInputMessage="1" showErrorMessage="1" sqref="F35:G35">
      <formula1>$AN$3:$AN$21</formula1>
    </dataValidation>
    <dataValidation errorStyle="warning" type="list" allowBlank="1" showInputMessage="1" showErrorMessage="1" sqref="E33:G33">
      <formula1>$AQ$2:$AQ$7</formula1>
    </dataValidation>
  </dataValidations>
  <printOptions/>
  <pageMargins left="0.1968503937007874" right="0.2362204724409449" top="0.15748031496062992" bottom="0.1968503937007874" header="0.1968503937007874" footer="0.15748031496062992"/>
  <pageSetup horizontalDpi="600" verticalDpi="600" orientation="landscape" paperSize="9" scale="60" r:id="rId1"/>
  <headerFooter alignWithMargins="0"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F24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9.140625" style="2" customWidth="1"/>
    <col min="2" max="2" width="3.57421875" style="52" customWidth="1"/>
    <col min="3" max="3" width="43.8515625" style="2" customWidth="1"/>
    <col min="4" max="4" width="9.140625" style="2" customWidth="1"/>
    <col min="5" max="5" width="9.140625" style="52" customWidth="1"/>
    <col min="6" max="6" width="40.140625" style="2" customWidth="1"/>
    <col min="7" max="16384" width="9.140625" style="2" customWidth="1"/>
  </cols>
  <sheetData>
    <row r="5" spans="2:6" ht="30" customHeight="1">
      <c r="B5" s="65"/>
      <c r="C5" s="70" t="s">
        <v>33</v>
      </c>
      <c r="E5" s="65"/>
      <c r="F5" s="70" t="s">
        <v>34</v>
      </c>
    </row>
    <row r="6" spans="2:6" ht="30" customHeight="1">
      <c r="B6" s="65">
        <v>1</v>
      </c>
      <c r="C6" s="71"/>
      <c r="E6" s="65">
        <v>1</v>
      </c>
      <c r="F6" s="71"/>
    </row>
    <row r="7" spans="2:6" ht="30" customHeight="1">
      <c r="B7" s="65">
        <v>2</v>
      </c>
      <c r="C7" s="71"/>
      <c r="E7" s="65">
        <v>2</v>
      </c>
      <c r="F7" s="71"/>
    </row>
    <row r="8" spans="2:6" ht="30" customHeight="1">
      <c r="B8" s="65">
        <v>3</v>
      </c>
      <c r="C8" s="71"/>
      <c r="E8" s="65">
        <v>3</v>
      </c>
      <c r="F8" s="71"/>
    </row>
    <row r="9" spans="2:6" ht="30" customHeight="1">
      <c r="B9" s="65">
        <v>4</v>
      </c>
      <c r="C9" s="71"/>
      <c r="E9" s="65">
        <v>4</v>
      </c>
      <c r="F9" s="71"/>
    </row>
    <row r="10" spans="2:6" ht="30" customHeight="1">
      <c r="B10" s="65">
        <v>5</v>
      </c>
      <c r="C10" s="71"/>
      <c r="E10" s="65">
        <v>5</v>
      </c>
      <c r="F10" s="71"/>
    </row>
    <row r="11" spans="2:6" ht="30" customHeight="1">
      <c r="B11" s="65">
        <v>6</v>
      </c>
      <c r="C11" s="71"/>
      <c r="E11" s="65">
        <v>6</v>
      </c>
      <c r="F11" s="71"/>
    </row>
    <row r="12" spans="2:6" ht="30" customHeight="1">
      <c r="B12" s="65">
        <v>7</v>
      </c>
      <c r="C12" s="71"/>
      <c r="E12" s="65">
        <v>7</v>
      </c>
      <c r="F12" s="71"/>
    </row>
    <row r="13" spans="2:6" ht="30" customHeight="1">
      <c r="B13" s="65">
        <v>8</v>
      </c>
      <c r="C13" s="71"/>
      <c r="E13" s="65">
        <v>8</v>
      </c>
      <c r="F13" s="71"/>
    </row>
    <row r="14" spans="2:3" ht="30" customHeight="1">
      <c r="B14" s="65">
        <v>9</v>
      </c>
      <c r="C14" s="71"/>
    </row>
    <row r="15" spans="2:3" ht="30" customHeight="1">
      <c r="B15" s="65">
        <v>10</v>
      </c>
      <c r="C15" s="71"/>
    </row>
    <row r="16" spans="2:3" ht="30" customHeight="1">
      <c r="B16" s="65">
        <v>11</v>
      </c>
      <c r="C16" s="71"/>
    </row>
    <row r="17" spans="2:3" ht="30" customHeight="1">
      <c r="B17" s="65">
        <v>12</v>
      </c>
      <c r="C17" s="71"/>
    </row>
    <row r="18" spans="2:3" ht="30" customHeight="1">
      <c r="B18" s="65">
        <v>13</v>
      </c>
      <c r="C18" s="71"/>
    </row>
    <row r="19" spans="2:3" ht="30" customHeight="1">
      <c r="B19" s="65">
        <v>14</v>
      </c>
      <c r="C19" s="71"/>
    </row>
    <row r="20" spans="2:3" ht="30" customHeight="1">
      <c r="B20" s="65">
        <v>15</v>
      </c>
      <c r="C20" s="71"/>
    </row>
    <row r="21" spans="2:3" ht="30" customHeight="1">
      <c r="B21" s="65">
        <v>16</v>
      </c>
      <c r="C21" s="71"/>
    </row>
    <row r="22" spans="2:3" ht="30" customHeight="1">
      <c r="B22" s="65">
        <v>17</v>
      </c>
      <c r="C22" s="71"/>
    </row>
    <row r="23" spans="2:3" ht="30" customHeight="1">
      <c r="B23" s="65">
        <v>18</v>
      </c>
      <c r="C23" s="71"/>
    </row>
    <row r="24" spans="2:3" ht="30" customHeight="1">
      <c r="B24" s="65">
        <v>19</v>
      </c>
      <c r="C24" s="71"/>
    </row>
  </sheetData>
  <sheetProtection password="C62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idarimali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misbilir</cp:lastModifiedBy>
  <cp:lastPrinted>2020-01-27T11:05:21Z</cp:lastPrinted>
  <dcterms:created xsi:type="dcterms:W3CDTF">2003-04-17T15:11:25Z</dcterms:created>
  <dcterms:modified xsi:type="dcterms:W3CDTF">2020-09-22T11:49:31Z</dcterms:modified>
  <cp:category/>
  <cp:version/>
  <cp:contentType/>
  <cp:contentStatus/>
</cp:coreProperties>
</file>