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9045" activeTab="0"/>
  </bookViews>
  <sheets>
    <sheet name="Bilgi Giriş Sayfası" sheetId="1" r:id="rId1"/>
    <sheet name="Bordo" sheetId="2" r:id="rId2"/>
    <sheet name="Banka" sheetId="3" r:id="rId3"/>
    <sheet name="Nakit" sheetId="4" r:id="rId4"/>
    <sheet name="Unvan" sheetId="5" r:id="rId5"/>
    <sheet name="Kurum" sheetId="6" r:id="rId6"/>
    <sheet name="Ders Adı" sheetId="7" r:id="rId7"/>
    <sheet name="Birim Adı" sheetId="8" r:id="rId8"/>
    <sheet name="Banka İsim" sheetId="9" r:id="rId9"/>
  </sheets>
  <definedNames>
    <definedName name="_xlnm._FilterDatabase" localSheetId="0" hidden="1">'Bilgi Giriş Sayfası'!$B$113:$AB$230</definedName>
    <definedName name="_xlnm._FilterDatabase" localSheetId="1" hidden="1">'Bordo'!$AC$6:$AC$63</definedName>
    <definedName name="txtYil">'Nakit'!$Q$4</definedName>
    <definedName name="_xlnm.Print_Area" localSheetId="2">'Banka'!$D$30:$J$92</definedName>
    <definedName name="_xlnm.Print_Area" localSheetId="1">'Bordo'!$B$1:$AA$68</definedName>
  </definedNames>
  <calcPr fullCalcOnLoad="1"/>
</workbook>
</file>

<file path=xl/comments1.xml><?xml version="1.0" encoding="utf-8"?>
<comments xmlns="http://schemas.openxmlformats.org/spreadsheetml/2006/main">
  <authors>
    <author>xx</author>
  </authors>
  <commentList>
    <comment ref="J107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GİRİNİZ</t>
        </r>
      </text>
    </comment>
    <comment ref="J108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GİRİNİZ</t>
        </r>
      </text>
    </comment>
    <comment ref="J109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GİRİNİZ</t>
        </r>
      </text>
    </comment>
    <comment ref="J110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GİRİNİZ</t>
        </r>
      </text>
    </comment>
    <comment ref="L107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GİRİNİZ</t>
        </r>
      </text>
    </comment>
    <comment ref="L108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GİRİNİZ</t>
        </r>
      </text>
    </comment>
    <comment ref="L110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GİRİNİZ</t>
        </r>
      </text>
    </comment>
    <comment ref="L111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GİRİNİZ</t>
        </r>
      </text>
    </comment>
    <comment ref="K11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GİRİLECEK
</t>
        </r>
      </text>
    </comment>
    <comment ref="L11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GİRİLECEK</t>
        </r>
      </text>
    </comment>
    <comment ref="N11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GİRİLECEK</t>
        </r>
      </text>
    </comment>
    <comment ref="P11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GİRİLECEK</t>
        </r>
      </text>
    </comment>
    <comment ref="S11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GİRLECEK
</t>
        </r>
      </text>
    </comment>
  </commentList>
</comments>
</file>

<file path=xl/comments2.xml><?xml version="1.0" encoding="utf-8"?>
<comments xmlns="http://schemas.openxmlformats.org/spreadsheetml/2006/main">
  <authors>
    <author>xx</author>
  </authors>
  <commentList>
    <comment ref="H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GİRİLECEK
</t>
        </r>
      </text>
    </comment>
    <comment ref="I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GİRİLECEK</t>
        </r>
      </text>
    </comment>
    <comment ref="K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GİRİLECEK</t>
        </r>
      </text>
    </comment>
    <comment ref="M4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GİRİLECEK</t>
        </r>
      </text>
    </comment>
    <comment ref="H38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GİRİLECEK
</t>
        </r>
      </text>
    </comment>
    <comment ref="I38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GİRİLECEK</t>
        </r>
      </text>
    </comment>
    <comment ref="K38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GİRİLECEK</t>
        </r>
      </text>
    </comment>
    <comment ref="M38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GİRİLECEK</t>
        </r>
      </text>
    </comment>
    <comment ref="P38" authorId="0">
      <text>
        <r>
          <rPr>
            <b/>
            <sz val="9"/>
            <rFont val="Tahoma"/>
            <family val="0"/>
          </rPr>
          <t>xx:</t>
        </r>
        <r>
          <rPr>
            <sz val="9"/>
            <rFont val="Tahoma"/>
            <family val="0"/>
          </rPr>
          <t xml:space="preserve">
ELLE GİRLECEK
</t>
        </r>
      </text>
    </comment>
  </commentList>
</comments>
</file>

<file path=xl/sharedStrings.xml><?xml version="1.0" encoding="utf-8"?>
<sst xmlns="http://schemas.openxmlformats.org/spreadsheetml/2006/main" count="526" uniqueCount="252">
  <si>
    <t>Adı Soyadı</t>
  </si>
  <si>
    <t>Ünvanı</t>
  </si>
  <si>
    <t>TOPLAM</t>
  </si>
  <si>
    <t>Toplam</t>
  </si>
  <si>
    <t>:</t>
  </si>
  <si>
    <t xml:space="preserve"> </t>
  </si>
  <si>
    <t>Bütçe Yılı</t>
  </si>
  <si>
    <t>Ait Olduğu Ay</t>
  </si>
  <si>
    <t>Ocak</t>
  </si>
  <si>
    <t>SIRA NO</t>
  </si>
  <si>
    <t>ÜNVANI</t>
  </si>
  <si>
    <t>ADI SOYADI</t>
  </si>
  <si>
    <t>DAMGA VERGİSİ. TL</t>
  </si>
  <si>
    <t>Kesinti Toplamı</t>
  </si>
  <si>
    <t>NET ELE GEÇEN TL</t>
  </si>
  <si>
    <t>AÇIKLAMA</t>
  </si>
  <si>
    <t>T O P L A M</t>
  </si>
  <si>
    <t>GERÇEKLEŞTİRME GÖREVLİSİ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</si>
  <si>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</si>
  <si>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</si>
  <si>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</si>
  <si>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</si>
  <si>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</si>
  <si>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</si>
  <si>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</si>
  <si>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</si>
  <si>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</si>
  <si>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</si>
  <si>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</si>
  <si>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Muhasebe Birimi Kodu</t>
  </si>
  <si>
    <t/>
  </si>
  <si>
    <t>Muhasebe Birimi Adı</t>
  </si>
  <si>
    <t>Afyon Kocatepe Üniversitesi</t>
  </si>
  <si>
    <t xml:space="preserve">İ l g i l i n i n </t>
  </si>
  <si>
    <t>Adı, Soyadı/Ünvanı</t>
  </si>
  <si>
    <t>Kurum-Birim Kodu</t>
  </si>
  <si>
    <t>Birim</t>
  </si>
  <si>
    <t>Yevmiyenin</t>
  </si>
  <si>
    <t>Tarihi</t>
  </si>
  <si>
    <t>T.C./ Vergi Kimlik No</t>
  </si>
  <si>
    <t>No.su</t>
  </si>
  <si>
    <t>Banka Şube Adı</t>
  </si>
  <si>
    <t>Kurum Adı</t>
  </si>
  <si>
    <t>Banka Hesap Numarası</t>
  </si>
  <si>
    <t>Birim Adı</t>
  </si>
  <si>
    <t>Bağlı Olduğu Vergi Dairesi</t>
  </si>
  <si>
    <t>Hesap No</t>
  </si>
  <si>
    <t>Kurumsal Kod</t>
  </si>
  <si>
    <t>Fonksiyonel Kod</t>
  </si>
  <si>
    <t>Finans</t>
  </si>
  <si>
    <t>Ekonomik /</t>
  </si>
  <si>
    <t>T u t a r</t>
  </si>
  <si>
    <t>Hesap / Ayrıntı Adı</t>
  </si>
  <si>
    <t>Kodu</t>
  </si>
  <si>
    <t>Y. Hesap Kodu</t>
  </si>
  <si>
    <t>B o r ç</t>
  </si>
  <si>
    <t>A l a c a k</t>
  </si>
  <si>
    <t>630</t>
  </si>
  <si>
    <t>00</t>
  </si>
  <si>
    <t>02</t>
  </si>
  <si>
    <t>103</t>
  </si>
  <si>
    <t>Verilen Gönderme Emirleri Hesabı</t>
  </si>
  <si>
    <t>Bordrodaki TOPLAM Hakediş (Bütçe Gideri Tahakkuk TOPLAMI)</t>
  </si>
  <si>
    <t>S.N</t>
  </si>
  <si>
    <t>T.C Kimlik No</t>
  </si>
  <si>
    <t>Kurumu</t>
  </si>
  <si>
    <t>Banka Adı</t>
  </si>
  <si>
    <t>Üniversiteler Arası Kurul</t>
  </si>
  <si>
    <t>Abant İzzet Baysal Üniversitesi</t>
  </si>
  <si>
    <t>Abdullah Gul Unıversıtesı</t>
  </si>
  <si>
    <t>Adana Bilim Ve Teknoloji Üniversitesi</t>
  </si>
  <si>
    <t>Adıyaman Üniversitesi</t>
  </si>
  <si>
    <t>Adnan Menderes Üniversitesi</t>
  </si>
  <si>
    <t>Ağrı İbrahim Çeçen Üniversitesi</t>
  </si>
  <si>
    <t>Ahi Evran Üniversitesi</t>
  </si>
  <si>
    <t>Akdeniz Üniversitesi</t>
  </si>
  <si>
    <t>Aksaray Üniversitesi</t>
  </si>
  <si>
    <t>Amasya Üniversitesi</t>
  </si>
  <si>
    <t>Anadolu Üniversitesi</t>
  </si>
  <si>
    <t>Ankara Üniversitesi</t>
  </si>
  <si>
    <t>Ardahan Üniversitesi</t>
  </si>
  <si>
    <t>Artvin Çoruh Üniversitesi</t>
  </si>
  <si>
    <t>Atatürk Üniversitesi</t>
  </si>
  <si>
    <t>Balıkesir Üniversitesi</t>
  </si>
  <si>
    <t>Bartın Üniversitesi</t>
  </si>
  <si>
    <t>Batman Üniversitesi</t>
  </si>
  <si>
    <t>Bayburt Üniversitesi</t>
  </si>
  <si>
    <t>Bilecik Şeyh Edebali Üniversitesi</t>
  </si>
  <si>
    <t>Bingöl Üniversitesi</t>
  </si>
  <si>
    <t>Bitlis Eren Üniversitesi</t>
  </si>
  <si>
    <t>Boğaziçi Üniversitesi</t>
  </si>
  <si>
    <t>Bozok Üniversitesi</t>
  </si>
  <si>
    <t>Bursa Teknik Üniversitesi</t>
  </si>
  <si>
    <t>Bülent Ecevit Üniversitesi</t>
  </si>
  <si>
    <t>Celal Bayar Üniversitesi</t>
  </si>
  <si>
    <t>Cumhuriyet Üniversitesi</t>
  </si>
  <si>
    <t>Çanakkale Onsekiz Mart Üniversitesi</t>
  </si>
  <si>
    <t>Çankırı Karatekin Üniversitesi</t>
  </si>
  <si>
    <t>Çukurova Üniversitesi</t>
  </si>
  <si>
    <t>Dicle Üniversitesi</t>
  </si>
  <si>
    <t>Dokuz Eylül Üniversitesi</t>
  </si>
  <si>
    <t>Dumlupınar Üniversitesi</t>
  </si>
  <si>
    <t>Düzce Üniversitesi</t>
  </si>
  <si>
    <t>Ege Üniversitesi</t>
  </si>
  <si>
    <t>Erciyes Üniversitesi</t>
  </si>
  <si>
    <t>Erzincan Üniversitesi</t>
  </si>
  <si>
    <t>Erzurum Teknık Unıversıtesı</t>
  </si>
  <si>
    <t>Eskişehir Osmangazi Üniversitesi</t>
  </si>
  <si>
    <t>Fırat Üniversitesi</t>
  </si>
  <si>
    <t>Galatasaray Üniversitesi</t>
  </si>
  <si>
    <t>Gazi Üniversitesi</t>
  </si>
  <si>
    <t>Gaziantep Üniversitesi</t>
  </si>
  <si>
    <t>Gaziosmanpaşa Üniversitesi</t>
  </si>
  <si>
    <t>Gebze Yüksek Teknoloji Enstitüsü</t>
  </si>
  <si>
    <t>Giresun Üniversitesi</t>
  </si>
  <si>
    <t>Gümüşhane Üniversitesi</t>
  </si>
  <si>
    <t>Hacettepe Üniversitesi</t>
  </si>
  <si>
    <t>Hakkari Üniversitesi</t>
  </si>
  <si>
    <t>Harran Üniversitesi</t>
  </si>
  <si>
    <t>Hitit Üniversitesi</t>
  </si>
  <si>
    <t>Iğdır Üniversitesi</t>
  </si>
  <si>
    <t>Istanbul Medeniyet Üniversitesi</t>
  </si>
  <si>
    <t>İnönü Üniversitesi</t>
  </si>
  <si>
    <t>İstanbul Teknik Üniversitesi</t>
  </si>
  <si>
    <t>İstanbul Üniversitesi</t>
  </si>
  <si>
    <t>İzmir Katip Çelebi Üniversitesi</t>
  </si>
  <si>
    <t>İzmir Yüksek Teknoloji Enstitüsü</t>
  </si>
  <si>
    <t>Kafkas Üniversitesi</t>
  </si>
  <si>
    <t>Kahramanmaraş Sütçü İmam Üniversitesi</t>
  </si>
  <si>
    <t>Karabük Üniversitesi</t>
  </si>
  <si>
    <t>Karadeniz Teknik Üniversitesi</t>
  </si>
  <si>
    <t>Karamanoğlu Mehmetbey Üniversitesi</t>
  </si>
  <si>
    <t>Kastamonu Üniversitesi</t>
  </si>
  <si>
    <t>Kırıkkale Üniversitesi</t>
  </si>
  <si>
    <t>Kırklareli Üniversitesi</t>
  </si>
  <si>
    <t>Kilis 7 Aralık Üniversitesi</t>
  </si>
  <si>
    <t>Kocaeli Üniversitesi</t>
  </si>
  <si>
    <t>Mardin Artuklu Üniversitesi</t>
  </si>
  <si>
    <t>Marmara Üniversitesi</t>
  </si>
  <si>
    <t>Mehmet Akif Ersoy Üniversitesi</t>
  </si>
  <si>
    <t>Mersin Üniversitesi</t>
  </si>
  <si>
    <t>Mimar Sinan Güzel Sanatlar Üniversitesi</t>
  </si>
  <si>
    <t>Muğla Sıtkı Koçman Üniversitesi</t>
  </si>
  <si>
    <t>Mustafa Kemal Üniversitesi</t>
  </si>
  <si>
    <t>Muş Alparslan Üniversitesi</t>
  </si>
  <si>
    <t>Namık Kemal Üniversitesi</t>
  </si>
  <si>
    <t>Necmettin Erbakan Üniversitesi</t>
  </si>
  <si>
    <t>Nevşehir Üniversitesi</t>
  </si>
  <si>
    <t>Niğde Üniversitesi</t>
  </si>
  <si>
    <t>Ondokuz Mayıs Üniversitesi</t>
  </si>
  <si>
    <t>Ordu Üniversitesi</t>
  </si>
  <si>
    <t>Orta Doğu Teknik Üniversitesi</t>
  </si>
  <si>
    <t>Osmaniye Korkut Ata Üniversitesi</t>
  </si>
  <si>
    <t>Pamukkale Üniversitesi</t>
  </si>
  <si>
    <t>Recep Tayyip Erdoğan Üniversitesi</t>
  </si>
  <si>
    <t>Sakarya Üniversitesi</t>
  </si>
  <si>
    <t>Selçuk Üniversitesi</t>
  </si>
  <si>
    <t>Siirt Üniversitesi</t>
  </si>
  <si>
    <t>Sinop Üniversitesi</t>
  </si>
  <si>
    <t>Süleyman Demirel Üniversitesi</t>
  </si>
  <si>
    <t>Şırnak Üniversitesi</t>
  </si>
  <si>
    <t>Trakya Üniversitesi</t>
  </si>
  <si>
    <t>Tunceli Üniversitesi</t>
  </si>
  <si>
    <t>Türk-Alman Üniversitesi</t>
  </si>
  <si>
    <t>Uludağ Üniversitesi</t>
  </si>
  <si>
    <t>Uşak Üniversitesi</t>
  </si>
  <si>
    <t>Yalova Üniversitesi</t>
  </si>
  <si>
    <t>Yıldırım Beyazıt Üniversitesi</t>
  </si>
  <si>
    <t>Yıldız Teknik Üniversitesi</t>
  </si>
  <si>
    <t>Yüzüncü Yıl Üniversitesi</t>
  </si>
  <si>
    <t>Abank</t>
  </si>
  <si>
    <t>Akbank</t>
  </si>
  <si>
    <t>Anadolubank</t>
  </si>
  <si>
    <t xml:space="preserve">Bank Asya </t>
  </si>
  <si>
    <t xml:space="preserve">Birleşik Fon Bankası </t>
  </si>
  <si>
    <t>Citibank</t>
  </si>
  <si>
    <t xml:space="preserve">Deniz Bank </t>
  </si>
  <si>
    <t xml:space="preserve">Garanti Bankası </t>
  </si>
  <si>
    <t xml:space="preserve">HSBC Bank </t>
  </si>
  <si>
    <t>Fortis</t>
  </si>
  <si>
    <t>Finansbank</t>
  </si>
  <si>
    <t>Kuveyt Türk Katılım Bankası A.Ş.</t>
  </si>
  <si>
    <t xml:space="preserve">Oyak Bank </t>
  </si>
  <si>
    <t xml:space="preserve">Türkiye İş Bankası </t>
  </si>
  <si>
    <t xml:space="preserve">Türkiye Halk Bankası </t>
  </si>
  <si>
    <t xml:space="preserve">Türkiye Cumhuriyet Merkez Bankası </t>
  </si>
  <si>
    <t xml:space="preserve">Türkiye Ekonomi Bankası </t>
  </si>
  <si>
    <t xml:space="preserve">Türkiye Kalkınma Bankası </t>
  </si>
  <si>
    <t xml:space="preserve">Türkiye Sınai Kalkınma Bankası </t>
  </si>
  <si>
    <t xml:space="preserve">Tekstil Bank </t>
  </si>
  <si>
    <t>Turkishbank</t>
  </si>
  <si>
    <t xml:space="preserve">T.C. Ziraat Bankası </t>
  </si>
  <si>
    <t xml:space="preserve">Yapı ve Kredi Bankası </t>
  </si>
  <si>
    <t xml:space="preserve">Vakıf Bank </t>
  </si>
  <si>
    <t>Toplam  Ücret</t>
  </si>
  <si>
    <t>Vergi Oranı1</t>
  </si>
  <si>
    <t>Vergi Oranı2</t>
  </si>
  <si>
    <t>Uygulanacak Oran</t>
  </si>
  <si>
    <t>BANKA LİSTESİ</t>
  </si>
  <si>
    <t>HESAP NO</t>
  </si>
  <si>
    <t>BANKA ADI</t>
  </si>
  <si>
    <t>ELE GEÇEN NET</t>
  </si>
  <si>
    <t>N.YEKÜN</t>
  </si>
  <si>
    <t>Bordro İçeriğinin Kayıtlarına Uygunluğu onaylanır</t>
  </si>
  <si>
    <t>Kişi Sayısı</t>
  </si>
  <si>
    <t>Vergi Oranı3</t>
  </si>
  <si>
    <t>Nakli Yekün</t>
  </si>
  <si>
    <t>Ek Çalışma Karşılıkları</t>
  </si>
  <si>
    <t>D.V.Oranı</t>
  </si>
  <si>
    <t>Bordrosu Yapılacak Sıra No</t>
  </si>
  <si>
    <t>Gerçekleştirme Görevlisi</t>
  </si>
  <si>
    <t>Harcama Yetkilisi</t>
  </si>
  <si>
    <t>Gekleştirme Görevlisi</t>
  </si>
  <si>
    <t>Muh.Yetkilisi</t>
  </si>
  <si>
    <t>Muh.Birimi Yetkilisi</t>
  </si>
  <si>
    <t>Diğer Ücret.İle Ücret Sayılan Ödm.Yap.Tev.</t>
  </si>
  <si>
    <t>Dairesi</t>
  </si>
  <si>
    <t>Ücret ve Ücret Sayılan Ödemelere Ait Damga vergisi</t>
  </si>
  <si>
    <t>1.Dilim</t>
  </si>
  <si>
    <t>2.Dilim</t>
  </si>
  <si>
    <t>Yıl</t>
  </si>
  <si>
    <t>3:dilim</t>
  </si>
  <si>
    <t>Girdiği Ders Adı</t>
  </si>
  <si>
    <t>AÇILMIŞ KONTENJAN SAYISI</t>
  </si>
  <si>
    <t>DERSE KAYIT OLAN ÖĞR. SAYISI</t>
  </si>
  <si>
    <t>DERS ÖĞRENCİ KATSAYISI</t>
  </si>
  <si>
    <t>DERS KAT ORANI</t>
  </si>
  <si>
    <t>KATSAYI</t>
  </si>
  <si>
    <t>KADRO ÜNVANI</t>
  </si>
  <si>
    <t>KATSAYISI</t>
  </si>
  <si>
    <t>KADRO UNVAN KATSAYISI</t>
  </si>
  <si>
    <t>AYLIK GİRDİĞİ DERS SAYISI</t>
  </si>
  <si>
    <t>Ücreti</t>
  </si>
  <si>
    <t>Önceki Vergi Matrahları Toplamı</t>
  </si>
  <si>
    <t>Toplam Vergi Matrahı</t>
  </si>
  <si>
    <t>Bu Ödeme Dahil Toplam Vergi Matrahı</t>
  </si>
  <si>
    <t>Gelir Vergisi Oranı</t>
  </si>
  <si>
    <t xml:space="preserve">Gelir Vergisi </t>
  </si>
  <si>
    <t>Uzaktan Eğitim Ekders  Bordrosu</t>
  </si>
  <si>
    <t>Görevlendirme Yapan Okul</t>
  </si>
  <si>
    <t>Sayfa:</t>
  </si>
  <si>
    <t>Mustafa İŞBİLİR / A.K.Ü  2014</t>
  </si>
  <si>
    <t>FEN EDEBİYAT FAKÜLTESİ</t>
  </si>
  <si>
    <t>Prof.Dr.</t>
  </si>
  <si>
    <t>Doç.Dr.</t>
  </si>
  <si>
    <t>Yrd.Doç.Dr.</t>
  </si>
  <si>
    <t>Öğrt.Grv.</t>
  </si>
  <si>
    <t>Okutman</t>
  </si>
  <si>
    <t>AYLIK GİRDİĞİ DERS SAATİ</t>
  </si>
  <si>
    <t>Girdiği Ders</t>
  </si>
  <si>
    <t>Yükü</t>
  </si>
  <si>
    <t>a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</si>
</sst>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;@"/>
    <numFmt numFmtId="190" formatCode="#,##0.0000"/>
    <numFmt numFmtId="191" formatCode="#,##0_);\(#,##0\)"/>
    <numFmt numFmtId="192" formatCode="dd/mm/yy"/>
    <numFmt numFmtId="193" formatCode="dd/mm/yy_)"/>
    <numFmt numFmtId="194" formatCode="#,##0;[Red]#,##0"/>
    <numFmt numFmtId="195" formatCode="#,##0.000_);\(#,##0.000\)"/>
    <numFmt numFmtId="196" formatCode="00000"/>
    <numFmt numFmtId="197" formatCode="00"/>
    <numFmt numFmtId="198" formatCode="0.0000"/>
    <numFmt numFmtId="199" formatCode="#,##0.00000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#,##0.00;[Red]#,##0.00"/>
    <numFmt numFmtId="204" formatCode="#,##0.00\ &quot;TL&quot;"/>
    <numFmt numFmtId="205" formatCode="[$-41F]mmmm\ yy;@"/>
  </numFmts>
  <fonts count="85">
    <font>
      <sz val="10"/>
      <name val="Arial Tur"/>
      <family val="0"/>
    </font>
    <font>
      <sz val="8"/>
      <name val="Arial Tur"/>
      <family val="0"/>
    </font>
    <font>
      <sz val="10"/>
      <color indexed="8"/>
      <name val="Courier"/>
      <family val="3"/>
    </font>
    <font>
      <sz val="12"/>
      <color indexed="8"/>
      <name val="Courier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9"/>
      <color indexed="8"/>
      <name val="Arial Tur"/>
      <family val="2"/>
    </font>
    <font>
      <sz val="12"/>
      <name val="Comic Sans MS"/>
      <family val="4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Arial Tur"/>
      <family val="0"/>
    </font>
    <font>
      <b/>
      <u val="single"/>
      <sz val="12"/>
      <name val="Arial Tur"/>
      <family val="0"/>
    </font>
    <font>
      <b/>
      <sz val="12"/>
      <color indexed="10"/>
      <name val="Courier"/>
      <family val="1"/>
    </font>
    <font>
      <sz val="12"/>
      <color indexed="10"/>
      <name val="Arial Tur"/>
      <family val="0"/>
    </font>
    <font>
      <b/>
      <sz val="15"/>
      <color indexed="10"/>
      <name val="Courier"/>
      <family val="1"/>
    </font>
    <font>
      <sz val="12"/>
      <name val="Courier"/>
      <family val="1"/>
    </font>
    <font>
      <sz val="16"/>
      <color indexed="12"/>
      <name val="Arial Tur"/>
      <family val="0"/>
    </font>
    <font>
      <sz val="10"/>
      <color indexed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ahoma"/>
      <family val="0"/>
    </font>
    <font>
      <b/>
      <sz val="9"/>
      <name val="Tahoma"/>
      <family val="0"/>
    </font>
    <font>
      <b/>
      <u val="single"/>
      <sz val="10"/>
      <color indexed="21"/>
      <name val="Arial Tur"/>
      <family val="0"/>
    </font>
    <font>
      <b/>
      <u val="single"/>
      <sz val="10"/>
      <color indexed="12"/>
      <name val="Arial Tur"/>
      <family val="0"/>
    </font>
    <font>
      <b/>
      <u val="single"/>
      <sz val="10"/>
      <color indexed="10"/>
      <name val="Arial Tur"/>
      <family val="0"/>
    </font>
    <font>
      <b/>
      <sz val="8"/>
      <color indexed="8"/>
      <name val="Calibri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8"/>
      <name val="Arial Tu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76" fillId="20" borderId="6" applyNumberFormat="0" applyAlignment="0" applyProtection="0"/>
    <xf numFmtId="0" fontId="77" fillId="22" borderId="7" applyNumberFormat="0" applyAlignment="0" applyProtection="0"/>
    <xf numFmtId="0" fontId="7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19" fillId="0" borderId="0">
      <alignment/>
      <protection/>
    </xf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0" fontId="9" fillId="0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/>
      <protection/>
    </xf>
    <xf numFmtId="4" fontId="7" fillId="33" borderId="13" xfId="0" applyNumberFormat="1" applyFont="1" applyFill="1" applyBorder="1" applyAlignment="1" applyProtection="1">
      <alignment/>
      <protection/>
    </xf>
    <xf numFmtId="4" fontId="7" fillId="33" borderId="13" xfId="0" applyNumberFormat="1" applyFont="1" applyFill="1" applyBorder="1" applyAlignment="1" applyProtection="1">
      <alignment horizontal="center"/>
      <protection/>
    </xf>
    <xf numFmtId="4" fontId="7" fillId="33" borderId="14" xfId="0" applyNumberFormat="1" applyFont="1" applyFill="1" applyBorder="1" applyAlignment="1" applyProtection="1">
      <alignment/>
      <protection/>
    </xf>
    <xf numFmtId="4" fontId="7" fillId="33" borderId="15" xfId="0" applyNumberFormat="1" applyFont="1" applyFill="1" applyBorder="1" applyAlignment="1" applyProtection="1">
      <alignment/>
      <protection/>
    </xf>
    <xf numFmtId="4" fontId="7" fillId="33" borderId="14" xfId="0" applyNumberFormat="1" applyFont="1" applyFill="1" applyBorder="1" applyAlignment="1" applyProtection="1">
      <alignment/>
      <protection/>
    </xf>
    <xf numFmtId="190" fontId="7" fillId="33" borderId="14" xfId="0" applyNumberFormat="1" applyFont="1" applyFill="1" applyBorder="1" applyAlignment="1" applyProtection="1">
      <alignment/>
      <protection/>
    </xf>
    <xf numFmtId="4" fontId="7" fillId="33" borderId="16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189" fontId="9" fillId="0" borderId="10" xfId="0" applyNumberFormat="1" applyFont="1" applyFill="1" applyBorder="1" applyAlignment="1" applyProtection="1">
      <alignment/>
      <protection/>
    </xf>
    <xf numFmtId="0" fontId="12" fillId="0" borderId="17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97" fontId="14" fillId="34" borderId="22" xfId="0" applyNumberFormat="1" applyFont="1" applyFill="1" applyBorder="1" applyAlignment="1">
      <alignment horizontal="center" vertical="center"/>
    </xf>
    <xf numFmtId="197" fontId="14" fillId="34" borderId="23" xfId="0" applyNumberFormat="1" applyFont="1" applyFill="1" applyBorder="1" applyAlignment="1">
      <alignment horizontal="center" vertical="center"/>
    </xf>
    <xf numFmtId="197" fontId="14" fillId="34" borderId="17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vertical="center"/>
    </xf>
    <xf numFmtId="0" fontId="14" fillId="34" borderId="25" xfId="0" applyFont="1" applyFill="1" applyBorder="1" applyAlignment="1">
      <alignment horizontal="left" vertical="center" shrinkToFit="1"/>
    </xf>
    <xf numFmtId="197" fontId="14" fillId="0" borderId="26" xfId="0" applyNumberFormat="1" applyFont="1" applyBorder="1" applyAlignment="1">
      <alignment horizontal="center" vertical="center"/>
    </xf>
    <xf numFmtId="197" fontId="14" fillId="0" borderId="18" xfId="0" applyNumberFormat="1" applyFont="1" applyBorder="1" applyAlignment="1">
      <alignment horizontal="center" vertical="center"/>
    </xf>
    <xf numFmtId="197" fontId="14" fillId="0" borderId="19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horizontal="left" vertical="center" shrinkToFit="1"/>
    </xf>
    <xf numFmtId="197" fontId="14" fillId="34" borderId="26" xfId="0" applyNumberFormat="1" applyFont="1" applyFill="1" applyBorder="1" applyAlignment="1">
      <alignment horizontal="center" vertical="center"/>
    </xf>
    <xf numFmtId="197" fontId="14" fillId="34" borderId="18" xfId="0" applyNumberFormat="1" applyFont="1" applyFill="1" applyBorder="1" applyAlignment="1">
      <alignment horizontal="center" vertical="center"/>
    </xf>
    <xf numFmtId="197" fontId="14" fillId="34" borderId="19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vertical="center"/>
    </xf>
    <xf numFmtId="0" fontId="14" fillId="34" borderId="28" xfId="0" applyFont="1" applyFill="1" applyBorder="1" applyAlignment="1">
      <alignment horizontal="left" vertical="center" shrinkToFit="1"/>
    </xf>
    <xf numFmtId="197" fontId="14" fillId="35" borderId="26" xfId="0" applyNumberFormat="1" applyFont="1" applyFill="1" applyBorder="1" applyAlignment="1">
      <alignment horizontal="center" vertical="center"/>
    </xf>
    <xf numFmtId="197" fontId="14" fillId="35" borderId="18" xfId="0" applyNumberFormat="1" applyFont="1" applyFill="1" applyBorder="1" applyAlignment="1">
      <alignment horizontal="center" vertical="center"/>
    </xf>
    <xf numFmtId="197" fontId="14" fillId="35" borderId="19" xfId="0" applyNumberFormat="1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vertical="center"/>
    </xf>
    <xf numFmtId="0" fontId="14" fillId="35" borderId="28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7" fillId="33" borderId="1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191" fontId="3" fillId="0" borderId="13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203" fontId="3" fillId="0" borderId="13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center"/>
      <protection/>
    </xf>
    <xf numFmtId="4" fontId="2" fillId="0" borderId="18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right"/>
      <protection/>
    </xf>
    <xf numFmtId="0" fontId="7" fillId="33" borderId="27" xfId="0" applyFont="1" applyFill="1" applyBorder="1" applyAlignment="1" applyProtection="1">
      <alignment/>
      <protection/>
    </xf>
    <xf numFmtId="0" fontId="7" fillId="33" borderId="29" xfId="0" applyFont="1" applyFill="1" applyBorder="1" applyAlignment="1" applyProtection="1">
      <alignment/>
      <protection/>
    </xf>
    <xf numFmtId="0" fontId="0" fillId="0" borderId="30" xfId="0" applyBorder="1" applyAlignment="1" applyProtection="1">
      <alignment/>
      <protection hidden="1"/>
    </xf>
    <xf numFmtId="0" fontId="33" fillId="0" borderId="30" xfId="0" applyFont="1" applyBorder="1" applyAlignment="1" applyProtection="1">
      <alignment horizontal="center"/>
      <protection/>
    </xf>
    <xf numFmtId="0" fontId="30" fillId="0" borderId="30" xfId="0" applyFont="1" applyBorder="1" applyAlignment="1" applyProtection="1">
      <alignment/>
      <protection hidden="1"/>
    </xf>
    <xf numFmtId="0" fontId="35" fillId="0" borderId="13" xfId="0" applyFont="1" applyFill="1" applyBorder="1" applyAlignment="1" applyProtection="1">
      <alignment horizontal="center"/>
      <protection/>
    </xf>
    <xf numFmtId="0" fontId="36" fillId="35" borderId="3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9" fillId="0" borderId="30" xfId="0" applyFont="1" applyBorder="1" applyAlignment="1" applyProtection="1">
      <alignment/>
      <protection/>
    </xf>
    <xf numFmtId="0" fontId="29" fillId="0" borderId="3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9" fontId="26" fillId="0" borderId="0" xfId="0" applyNumberFormat="1" applyFont="1" applyAlignment="1" applyProtection="1">
      <alignment horizontal="justify"/>
      <protection/>
    </xf>
    <xf numFmtId="3" fontId="0" fillId="0" borderId="18" xfId="0" applyNumberFormat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1" fillId="0" borderId="18" xfId="0" applyFont="1" applyBorder="1" applyAlignment="1" applyProtection="1">
      <alignment wrapText="1"/>
      <protection/>
    </xf>
    <xf numFmtId="0" fontId="21" fillId="36" borderId="18" xfId="0" applyFont="1" applyFill="1" applyBorder="1" applyAlignment="1" applyProtection="1">
      <alignment wrapText="1"/>
      <protection/>
    </xf>
    <xf numFmtId="0" fontId="21" fillId="37" borderId="18" xfId="0" applyFont="1" applyFill="1" applyBorder="1" applyAlignment="1" applyProtection="1">
      <alignment wrapText="1"/>
      <protection/>
    </xf>
    <xf numFmtId="0" fontId="21" fillId="34" borderId="18" xfId="0" applyFont="1" applyFill="1" applyBorder="1" applyAlignment="1" applyProtection="1">
      <alignment wrapText="1"/>
      <protection/>
    </xf>
    <xf numFmtId="0" fontId="21" fillId="38" borderId="18" xfId="0" applyFont="1" applyFill="1" applyBorder="1" applyAlignment="1" applyProtection="1">
      <alignment wrapText="1"/>
      <protection/>
    </xf>
    <xf numFmtId="0" fontId="21" fillId="38" borderId="18" xfId="0" applyFont="1" applyFill="1" applyBorder="1" applyAlignment="1" applyProtection="1">
      <alignment horizontal="center" wrapText="1"/>
      <protection/>
    </xf>
    <xf numFmtId="0" fontId="27" fillId="38" borderId="18" xfId="0" applyFont="1" applyFill="1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" fontId="0" fillId="0" borderId="31" xfId="0" applyNumberFormat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0" fontId="0" fillId="39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33" borderId="1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5" fillId="0" borderId="0" xfId="0" applyFont="1" applyAlignment="1" applyProtection="1">
      <alignment wrapText="1"/>
      <protection/>
    </xf>
    <xf numFmtId="4" fontId="7" fillId="33" borderId="32" xfId="0" applyNumberFormat="1" applyFont="1" applyFill="1" applyBorder="1" applyAlignment="1" applyProtection="1">
      <alignment/>
      <protection/>
    </xf>
    <xf numFmtId="4" fontId="7" fillId="33" borderId="33" xfId="0" applyNumberFormat="1" applyFont="1" applyFill="1" applyBorder="1" applyAlignment="1" applyProtection="1">
      <alignment/>
      <protection/>
    </xf>
    <xf numFmtId="0" fontId="7" fillId="33" borderId="3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14" fontId="7" fillId="33" borderId="34" xfId="0" applyNumberFormat="1" applyFont="1" applyFill="1" applyBorder="1" applyAlignment="1" applyProtection="1">
      <alignment horizontal="center"/>
      <protection/>
    </xf>
    <xf numFmtId="0" fontId="7" fillId="33" borderId="34" xfId="0" applyFont="1" applyFill="1" applyBorder="1" applyAlignment="1" applyProtection="1">
      <alignment/>
      <protection/>
    </xf>
    <xf numFmtId="4" fontId="8" fillId="0" borderId="18" xfId="0" applyNumberFormat="1" applyFont="1" applyBorder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4" fillId="34" borderId="0" xfId="0" applyFont="1" applyFill="1" applyAlignment="1" applyProtection="1">
      <alignment/>
      <protection locked="0"/>
    </xf>
    <xf numFmtId="0" fontId="34" fillId="34" borderId="0" xfId="0" applyFont="1" applyFill="1" applyBorder="1" applyAlignment="1" applyProtection="1">
      <alignment horizontal="center"/>
      <protection locked="0"/>
    </xf>
    <xf numFmtId="199" fontId="20" fillId="0" borderId="1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18" xfId="0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5" fillId="0" borderId="18" xfId="0" applyFont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 horizontal="center"/>
      <protection/>
    </xf>
    <xf numFmtId="4" fontId="0" fillId="0" borderId="18" xfId="0" applyNumberFormat="1" applyFill="1" applyBorder="1" applyAlignment="1" applyProtection="1">
      <alignment horizontal="center"/>
      <protection/>
    </xf>
    <xf numFmtId="4" fontId="0" fillId="0" borderId="18" xfId="0" applyNumberFormat="1" applyFill="1" applyBorder="1" applyAlignment="1" applyProtection="1">
      <alignment/>
      <protection/>
    </xf>
    <xf numFmtId="4" fontId="0" fillId="0" borderId="18" xfId="0" applyNumberForma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" fontId="0" fillId="34" borderId="18" xfId="0" applyNumberFormat="1" applyFill="1" applyBorder="1" applyAlignment="1" applyProtection="1">
      <alignment/>
      <protection/>
    </xf>
    <xf numFmtId="0" fontId="46" fillId="41" borderId="0" xfId="0" applyFont="1" applyFill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45" fillId="0" borderId="31" xfId="0" applyFont="1" applyBorder="1" applyAlignment="1">
      <alignment horizontal="center" wrapText="1"/>
    </xf>
    <xf numFmtId="0" fontId="45" fillId="0" borderId="35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9" fillId="0" borderId="18" xfId="49" applyBorder="1" applyProtection="1">
      <alignment/>
      <protection/>
    </xf>
    <xf numFmtId="0" fontId="19" fillId="0" borderId="18" xfId="49" applyFont="1" applyBorder="1" applyProtection="1">
      <alignment/>
      <protection/>
    </xf>
    <xf numFmtId="0" fontId="0" fillId="0" borderId="18" xfId="0" applyFill="1" applyBorder="1" applyAlignment="1" applyProtection="1">
      <alignment horizontal="center"/>
      <protection hidden="1" locked="0"/>
    </xf>
    <xf numFmtId="0" fontId="19" fillId="0" borderId="0" xfId="0" applyFont="1" applyAlignment="1" applyProtection="1">
      <alignment horizontal="center"/>
      <protection locked="0"/>
    </xf>
    <xf numFmtId="14" fontId="19" fillId="0" borderId="0" xfId="0" applyNumberFormat="1" applyFont="1" applyAlignment="1" applyProtection="1">
      <alignment horizontal="center"/>
      <protection locked="0"/>
    </xf>
    <xf numFmtId="0" fontId="0" fillId="42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43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 wrapText="1"/>
      <protection/>
    </xf>
    <xf numFmtId="0" fontId="0" fillId="34" borderId="0" xfId="0" applyFill="1" applyAlignment="1" applyProtection="1">
      <alignment horizontal="center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wrapText="1"/>
      <protection/>
    </xf>
    <xf numFmtId="0" fontId="8" fillId="0" borderId="35" xfId="0" applyFont="1" applyBorder="1" applyAlignment="1" applyProtection="1">
      <alignment horizontal="center" wrapText="1"/>
      <protection/>
    </xf>
    <xf numFmtId="14" fontId="7" fillId="33" borderId="34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4" fontId="7" fillId="33" borderId="34" xfId="0" applyNumberFormat="1" applyFont="1" applyFill="1" applyBorder="1" applyAlignment="1" applyProtection="1">
      <alignment horizontal="center"/>
      <protection/>
    </xf>
    <xf numFmtId="0" fontId="45" fillId="0" borderId="31" xfId="0" applyFont="1" applyBorder="1" applyAlignment="1">
      <alignment horizontal="center" wrapText="1"/>
    </xf>
    <xf numFmtId="0" fontId="45" fillId="0" borderId="35" xfId="0" applyFont="1" applyBorder="1" applyAlignment="1">
      <alignment horizontal="center" wrapText="1"/>
    </xf>
    <xf numFmtId="0" fontId="7" fillId="33" borderId="34" xfId="0" applyFont="1" applyFill="1" applyBorder="1" applyAlignment="1" applyProtection="1">
      <alignment horizont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/>
      <protection/>
    </xf>
    <xf numFmtId="0" fontId="7" fillId="33" borderId="27" xfId="0" applyFont="1" applyFill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" fontId="14" fillId="0" borderId="37" xfId="0" applyNumberFormat="1" applyFont="1" applyFill="1" applyBorder="1" applyAlignment="1">
      <alignment horizontal="center" vertical="center"/>
    </xf>
    <xf numFmtId="3" fontId="14" fillId="0" borderId="38" xfId="0" applyNumberFormat="1" applyFont="1" applyFill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" fontId="16" fillId="0" borderId="37" xfId="0" applyNumberFormat="1" applyFont="1" applyBorder="1" applyAlignment="1">
      <alignment horizontal="center" vertical="center"/>
    </xf>
    <xf numFmtId="4" fontId="16" fillId="0" borderId="27" xfId="0" applyNumberFormat="1" applyFont="1" applyBorder="1" applyAlignment="1">
      <alignment horizontal="center" vertical="center"/>
    </xf>
    <xf numFmtId="4" fontId="16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" fontId="17" fillId="0" borderId="37" xfId="0" applyNumberFormat="1" applyFont="1" applyBorder="1" applyAlignment="1">
      <alignment horizontal="center" vertical="center"/>
    </xf>
    <xf numFmtId="4" fontId="17" fillId="0" borderId="38" xfId="0" applyNumberFormat="1" applyFont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4" fontId="14" fillId="35" borderId="37" xfId="0" applyNumberFormat="1" applyFont="1" applyFill="1" applyBorder="1" applyAlignment="1">
      <alignment horizontal="center" vertical="center"/>
    </xf>
    <xf numFmtId="4" fontId="14" fillId="35" borderId="27" xfId="0" applyNumberFormat="1" applyFont="1" applyFill="1" applyBorder="1" applyAlignment="1">
      <alignment horizontal="center" vertical="center"/>
    </xf>
    <xf numFmtId="4" fontId="14" fillId="35" borderId="38" xfId="0" applyNumberFormat="1" applyFont="1" applyFill="1" applyBorder="1" applyAlignment="1">
      <alignment horizontal="center" vertical="center"/>
    </xf>
    <xf numFmtId="4" fontId="14" fillId="0" borderId="37" xfId="0" applyNumberFormat="1" applyFont="1" applyFill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" fontId="14" fillId="0" borderId="38" xfId="0" applyNumberFormat="1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4" fontId="14" fillId="34" borderId="37" xfId="0" applyNumberFormat="1" applyFont="1" applyFill="1" applyBorder="1" applyAlignment="1">
      <alignment horizontal="center" vertical="center"/>
    </xf>
    <xf numFmtId="4" fontId="14" fillId="34" borderId="38" xfId="0" applyNumberFormat="1" applyFont="1" applyFill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4" fontId="15" fillId="0" borderId="37" xfId="0" applyNumberFormat="1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4" fontId="14" fillId="34" borderId="46" xfId="0" applyNumberFormat="1" applyFont="1" applyFill="1" applyBorder="1" applyAlignment="1">
      <alignment horizontal="center" vertical="center"/>
    </xf>
    <xf numFmtId="4" fontId="14" fillId="34" borderId="47" xfId="0" applyNumberFormat="1" applyFont="1" applyFill="1" applyBorder="1" applyAlignment="1">
      <alignment horizontal="center" vertical="center"/>
    </xf>
    <xf numFmtId="3" fontId="14" fillId="0" borderId="44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45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14" fontId="12" fillId="0" borderId="18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14" fontId="12" fillId="0" borderId="48" xfId="0" applyNumberFormat="1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196" fontId="12" fillId="0" borderId="23" xfId="0" applyNumberFormat="1" applyFont="1" applyBorder="1" applyAlignment="1">
      <alignment horizontal="left" vertical="center"/>
    </xf>
    <xf numFmtId="196" fontId="12" fillId="0" borderId="17" xfId="0" applyNumberFormat="1" applyFont="1" applyBorder="1" applyAlignment="1">
      <alignment horizontal="left" vertical="center"/>
    </xf>
    <xf numFmtId="0" fontId="13" fillId="0" borderId="41" xfId="0" applyFont="1" applyBorder="1" applyAlignment="1">
      <alignment horizontal="right" vertical="center"/>
    </xf>
    <xf numFmtId="0" fontId="13" fillId="0" borderId="43" xfId="0" applyFont="1" applyBorder="1" applyAlignment="1">
      <alignment horizontal="right" vertical="center"/>
    </xf>
    <xf numFmtId="0" fontId="11" fillId="0" borderId="26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 textRotation="90"/>
    </xf>
    <xf numFmtId="0" fontId="11" fillId="0" borderId="37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 textRotation="90"/>
    </xf>
    <xf numFmtId="0" fontId="18" fillId="0" borderId="55" xfId="0" applyFont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51"/>
  </sheetPr>
  <dimension ref="B1:AT233"/>
  <sheetViews>
    <sheetView showZeros="0" tabSelected="1" zoomScalePageLayoutView="0" workbookViewId="0" topLeftCell="I105">
      <selection activeCell="T115" sqref="T115"/>
    </sheetView>
  </sheetViews>
  <sheetFormatPr defaultColWidth="9.00390625" defaultRowHeight="12.75"/>
  <cols>
    <col min="1" max="1" width="9.125" style="63" customWidth="1"/>
    <col min="2" max="2" width="5.125" style="63" customWidth="1"/>
    <col min="3" max="3" width="16.125" style="63" bestFit="1" customWidth="1"/>
    <col min="4" max="4" width="33.25390625" style="63" customWidth="1"/>
    <col min="5" max="5" width="9.00390625" style="63" customWidth="1"/>
    <col min="6" max="6" width="26.375" style="63" customWidth="1"/>
    <col min="7" max="7" width="15.75390625" style="63" bestFit="1" customWidth="1"/>
    <col min="8" max="8" width="17.25390625" style="63" customWidth="1"/>
    <col min="9" max="9" width="27.875" style="63" bestFit="1" customWidth="1"/>
    <col min="10" max="10" width="32.25390625" style="63" bestFit="1" customWidth="1"/>
    <col min="11" max="11" width="10.75390625" style="63" customWidth="1"/>
    <col min="12" max="19" width="10.75390625" style="92" customWidth="1"/>
    <col min="20" max="20" width="21.375" style="63" bestFit="1" customWidth="1"/>
    <col min="21" max="21" width="9.375" style="91" bestFit="1" customWidth="1"/>
    <col min="22" max="22" width="8.125" style="63" customWidth="1"/>
    <col min="23" max="23" width="9.125" style="63" bestFit="1" customWidth="1"/>
    <col min="24" max="24" width="8.00390625" style="63" hidden="1" customWidth="1"/>
    <col min="25" max="25" width="6.375" style="63" hidden="1" customWidth="1"/>
    <col min="26" max="26" width="7.875" style="63" hidden="1" customWidth="1"/>
    <col min="27" max="27" width="9.125" style="63" hidden="1" customWidth="1"/>
    <col min="28" max="28" width="6.25390625" style="63" hidden="1" customWidth="1"/>
    <col min="29" max="29" width="7.00390625" style="63" hidden="1" customWidth="1"/>
    <col min="30" max="30" width="4.00390625" style="63" hidden="1" customWidth="1"/>
    <col min="31" max="31" width="3.125" style="63" hidden="1" customWidth="1"/>
    <col min="32" max="46" width="0" style="63" hidden="1" customWidth="1"/>
    <col min="47" max="16384" width="9.125" style="63" customWidth="1"/>
  </cols>
  <sheetData>
    <row r="1" spans="3:20" ht="12.75" hidden="1">
      <c r="C1" s="60" t="str">
        <f>+Kurum!C3</f>
        <v>FEN EDEBİYAT FAKÜLTESİ</v>
      </c>
      <c r="F1" s="60" t="str">
        <f>+'Ders Adı'!D3</f>
        <v>a</v>
      </c>
      <c r="H1" s="60" t="str">
        <f>+Unvan!C4</f>
        <v>Prof.Dr.</v>
      </c>
      <c r="J1" s="60" t="str">
        <f>+'Banka İsim'!C3</f>
        <v>Abank</v>
      </c>
      <c r="K1" s="60"/>
      <c r="L1" s="61"/>
      <c r="M1" s="61"/>
      <c r="N1" s="61"/>
      <c r="O1" s="61"/>
      <c r="P1" s="61"/>
      <c r="Q1" s="61"/>
      <c r="R1" s="61"/>
      <c r="S1" s="61"/>
      <c r="T1" s="63">
        <v>1</v>
      </c>
    </row>
    <row r="2" spans="3:20" ht="12.75" hidden="1">
      <c r="C2" s="60" t="str">
        <f>+Kurum!C4</f>
        <v>Abant İzzet Baysal Üniversitesi</v>
      </c>
      <c r="F2" s="60">
        <f>+'Ders Adı'!D4</f>
        <v>0</v>
      </c>
      <c r="H2" s="60" t="str">
        <f>+Unvan!C5</f>
        <v>Doç.Dr.</v>
      </c>
      <c r="J2" s="60" t="str">
        <f>+'Banka İsim'!C4</f>
        <v>Akbank</v>
      </c>
      <c r="K2" s="60"/>
      <c r="L2" s="61"/>
      <c r="M2" s="61"/>
      <c r="N2" s="61"/>
      <c r="O2" s="61"/>
      <c r="P2" s="61"/>
      <c r="Q2" s="61"/>
      <c r="R2" s="61"/>
      <c r="S2" s="61"/>
      <c r="T2" s="63">
        <v>2</v>
      </c>
    </row>
    <row r="3" spans="3:20" ht="12.75" hidden="1">
      <c r="C3" s="60" t="str">
        <f>+Kurum!C5</f>
        <v>Abdullah Gul Unıversıtesı</v>
      </c>
      <c r="F3" s="60">
        <f>+'Ders Adı'!D5</f>
        <v>0</v>
      </c>
      <c r="H3" s="60" t="str">
        <f>+Unvan!C6</f>
        <v>Yrd.Doç.Dr.</v>
      </c>
      <c r="J3" s="60" t="str">
        <f>+'Banka İsim'!C5</f>
        <v>Anadolubank</v>
      </c>
      <c r="K3" s="60"/>
      <c r="L3" s="61"/>
      <c r="M3" s="61"/>
      <c r="N3" s="61"/>
      <c r="O3" s="61"/>
      <c r="P3" s="61"/>
      <c r="Q3" s="61"/>
      <c r="R3" s="61"/>
      <c r="S3" s="61"/>
      <c r="T3" s="63">
        <v>3</v>
      </c>
    </row>
    <row r="4" spans="3:20" ht="12.75" hidden="1">
      <c r="C4" s="60" t="str">
        <f>+Kurum!C6</f>
        <v>Adana Bilim Ve Teknoloji Üniversitesi</v>
      </c>
      <c r="F4" s="60">
        <f>+'Ders Adı'!D6</f>
        <v>0</v>
      </c>
      <c r="H4" s="60" t="str">
        <f>+Unvan!C7</f>
        <v>Öğrt.Grv.</v>
      </c>
      <c r="J4" s="60" t="str">
        <f>+'Banka İsim'!C6</f>
        <v>Bank Asya </v>
      </c>
      <c r="K4" s="60"/>
      <c r="L4" s="61"/>
      <c r="M4" s="61"/>
      <c r="N4" s="61"/>
      <c r="O4" s="61"/>
      <c r="P4" s="61"/>
      <c r="Q4" s="61"/>
      <c r="R4" s="61"/>
      <c r="S4" s="61"/>
      <c r="T4" s="63">
        <v>4</v>
      </c>
    </row>
    <row r="5" spans="3:20" ht="12.75" hidden="1">
      <c r="C5" s="60" t="str">
        <f>+Kurum!C7</f>
        <v>Adıyaman Üniversitesi</v>
      </c>
      <c r="F5" s="60">
        <f>+'Ders Adı'!D7</f>
        <v>0</v>
      </c>
      <c r="J5" s="60" t="str">
        <f>+'Banka İsim'!C7</f>
        <v>Birleşik Fon Bankası </v>
      </c>
      <c r="K5" s="60"/>
      <c r="L5" s="61"/>
      <c r="M5" s="61"/>
      <c r="N5" s="61"/>
      <c r="O5" s="61"/>
      <c r="P5" s="61"/>
      <c r="Q5" s="61"/>
      <c r="R5" s="61"/>
      <c r="S5" s="61"/>
      <c r="T5" s="63">
        <v>5</v>
      </c>
    </row>
    <row r="6" spans="3:20" ht="12.75" hidden="1">
      <c r="C6" s="60" t="str">
        <f>+Kurum!C8</f>
        <v>Adnan Menderes Üniversitesi</v>
      </c>
      <c r="F6" s="60">
        <f>+'Ders Adı'!D8</f>
        <v>0</v>
      </c>
      <c r="J6" s="60" t="str">
        <f>+'Banka İsim'!C8</f>
        <v>Citibank</v>
      </c>
      <c r="K6" s="60"/>
      <c r="L6" s="61"/>
      <c r="M6" s="61"/>
      <c r="N6" s="61"/>
      <c r="O6" s="61"/>
      <c r="P6" s="61"/>
      <c r="Q6" s="61"/>
      <c r="R6" s="61"/>
      <c r="S6" s="61"/>
      <c r="T6" s="63">
        <v>6</v>
      </c>
    </row>
    <row r="7" spans="3:20" ht="12.75" hidden="1">
      <c r="C7" s="60" t="str">
        <f>+Kurum!C9</f>
        <v>Afyon Kocatepe Üniversitesi</v>
      </c>
      <c r="F7" s="60">
        <f>+'Ders Adı'!D9</f>
        <v>0</v>
      </c>
      <c r="J7" s="60" t="str">
        <f>+'Banka İsim'!C9</f>
        <v>Deniz Bank </v>
      </c>
      <c r="K7" s="60"/>
      <c r="L7" s="61"/>
      <c r="M7" s="61"/>
      <c r="N7" s="61"/>
      <c r="O7" s="61"/>
      <c r="P7" s="61"/>
      <c r="Q7" s="61"/>
      <c r="R7" s="61"/>
      <c r="S7" s="61"/>
      <c r="T7" s="63">
        <v>7</v>
      </c>
    </row>
    <row r="8" spans="3:20" ht="12.75" hidden="1">
      <c r="C8" s="60" t="str">
        <f>+Kurum!C10</f>
        <v>Ağrı İbrahim Çeçen Üniversitesi</v>
      </c>
      <c r="F8" s="60">
        <f>+'Ders Adı'!D10</f>
        <v>0</v>
      </c>
      <c r="J8" s="60" t="str">
        <f>+'Banka İsim'!C10</f>
        <v>Garanti Bankası </v>
      </c>
      <c r="K8" s="60"/>
      <c r="L8" s="61"/>
      <c r="M8" s="61"/>
      <c r="N8" s="61"/>
      <c r="O8" s="61"/>
      <c r="P8" s="61"/>
      <c r="Q8" s="61"/>
      <c r="R8" s="61"/>
      <c r="S8" s="61"/>
      <c r="T8" s="63">
        <v>8</v>
      </c>
    </row>
    <row r="9" spans="3:20" ht="12.75" hidden="1">
      <c r="C9" s="60" t="str">
        <f>+Kurum!C11</f>
        <v>Ahi Evran Üniversitesi</v>
      </c>
      <c r="F9" s="60">
        <f>+'Ders Adı'!D11</f>
        <v>0</v>
      </c>
      <c r="J9" s="60" t="str">
        <f>+'Banka İsim'!C11</f>
        <v>HSBC Bank </v>
      </c>
      <c r="K9" s="60"/>
      <c r="L9" s="61"/>
      <c r="M9" s="61"/>
      <c r="N9" s="61"/>
      <c r="O9" s="61"/>
      <c r="P9" s="61"/>
      <c r="Q9" s="61"/>
      <c r="R9" s="61"/>
      <c r="S9" s="61"/>
      <c r="T9" s="63">
        <v>9</v>
      </c>
    </row>
    <row r="10" spans="3:20" ht="12.75" hidden="1">
      <c r="C10" s="60" t="str">
        <f>+Kurum!C12</f>
        <v>Akdeniz Üniversitesi</v>
      </c>
      <c r="F10" s="60">
        <f>+'Ders Adı'!D12</f>
        <v>0</v>
      </c>
      <c r="J10" s="60" t="str">
        <f>+'Banka İsim'!C12</f>
        <v>Fortis</v>
      </c>
      <c r="K10" s="60"/>
      <c r="L10" s="61"/>
      <c r="M10" s="61"/>
      <c r="N10" s="61"/>
      <c r="O10" s="61"/>
      <c r="P10" s="61"/>
      <c r="Q10" s="61"/>
      <c r="R10" s="61"/>
      <c r="S10" s="61"/>
      <c r="T10" s="63">
        <v>10</v>
      </c>
    </row>
    <row r="11" spans="3:20" ht="12.75" hidden="1">
      <c r="C11" s="60" t="str">
        <f>+Kurum!C13</f>
        <v>Aksaray Üniversitesi</v>
      </c>
      <c r="F11" s="60">
        <f>+'Ders Adı'!D13</f>
        <v>0</v>
      </c>
      <c r="J11" s="60" t="str">
        <f>+'Banka İsim'!C13</f>
        <v>Finansbank</v>
      </c>
      <c r="K11" s="60"/>
      <c r="L11" s="61"/>
      <c r="M11" s="61"/>
      <c r="N11" s="61"/>
      <c r="O11" s="61"/>
      <c r="P11" s="61"/>
      <c r="Q11" s="61"/>
      <c r="R11" s="61"/>
      <c r="S11" s="61"/>
      <c r="T11" s="63">
        <v>11</v>
      </c>
    </row>
    <row r="12" spans="3:20" ht="12.75" hidden="1">
      <c r="C12" s="60" t="str">
        <f>+Kurum!C14</f>
        <v>Amasya Üniversitesi</v>
      </c>
      <c r="F12" s="60">
        <f>+'Ders Adı'!D14</f>
        <v>0</v>
      </c>
      <c r="J12" s="60" t="str">
        <f>+'Banka İsim'!C14</f>
        <v>Kuveyt Türk Katılım Bankası A.Ş.</v>
      </c>
      <c r="K12" s="60"/>
      <c r="L12" s="61"/>
      <c r="M12" s="61"/>
      <c r="N12" s="61"/>
      <c r="O12" s="61"/>
      <c r="P12" s="61"/>
      <c r="Q12" s="61"/>
      <c r="R12" s="61"/>
      <c r="S12" s="61"/>
      <c r="T12" s="63">
        <v>12</v>
      </c>
    </row>
    <row r="13" spans="3:20" ht="12.75" hidden="1">
      <c r="C13" s="60" t="str">
        <f>+Kurum!C15</f>
        <v>Anadolu Üniversitesi</v>
      </c>
      <c r="F13" s="60">
        <f>+'Ders Adı'!D15</f>
        <v>0</v>
      </c>
      <c r="J13" s="60" t="str">
        <f>+'Banka İsim'!C15</f>
        <v>Oyak Bank </v>
      </c>
      <c r="K13" s="60"/>
      <c r="L13" s="61"/>
      <c r="M13" s="61"/>
      <c r="N13" s="61"/>
      <c r="O13" s="61"/>
      <c r="P13" s="61"/>
      <c r="Q13" s="61"/>
      <c r="R13" s="61"/>
      <c r="S13" s="61"/>
      <c r="T13" s="63">
        <v>13</v>
      </c>
    </row>
    <row r="14" spans="3:20" ht="12.75" hidden="1">
      <c r="C14" s="60" t="str">
        <f>+Kurum!C16</f>
        <v>Ankara Üniversitesi</v>
      </c>
      <c r="F14" s="60">
        <f>+'Ders Adı'!D16</f>
        <v>0</v>
      </c>
      <c r="J14" s="60" t="str">
        <f>+'Banka İsim'!C16</f>
        <v>Türkiye İş Bankası </v>
      </c>
      <c r="K14" s="60"/>
      <c r="L14" s="61"/>
      <c r="M14" s="61"/>
      <c r="N14" s="61"/>
      <c r="O14" s="61"/>
      <c r="P14" s="61"/>
      <c r="Q14" s="61"/>
      <c r="R14" s="61"/>
      <c r="S14" s="61"/>
      <c r="T14" s="63">
        <v>14</v>
      </c>
    </row>
    <row r="15" spans="3:20" ht="12.75" hidden="1">
      <c r="C15" s="60" t="str">
        <f>+Kurum!C17</f>
        <v>Ardahan Üniversitesi</v>
      </c>
      <c r="F15" s="60">
        <f>+'Ders Adı'!D17</f>
        <v>0</v>
      </c>
      <c r="J15" s="60" t="str">
        <f>+'Banka İsim'!C17</f>
        <v>Türkiye Halk Bankası </v>
      </c>
      <c r="K15" s="60"/>
      <c r="L15" s="61"/>
      <c r="M15" s="61"/>
      <c r="N15" s="61"/>
      <c r="O15" s="61"/>
      <c r="P15" s="61"/>
      <c r="Q15" s="61"/>
      <c r="R15" s="61"/>
      <c r="S15" s="61"/>
      <c r="T15" s="63">
        <v>15</v>
      </c>
    </row>
    <row r="16" spans="3:20" ht="12.75" hidden="1">
      <c r="C16" s="60" t="str">
        <f>+Kurum!C18</f>
        <v>Artvin Çoruh Üniversitesi</v>
      </c>
      <c r="F16" s="60">
        <f>+'Ders Adı'!D18</f>
        <v>0</v>
      </c>
      <c r="J16" s="60" t="str">
        <f>+'Banka İsim'!C18</f>
        <v>Türkiye Cumhuriyet Merkez Bankası </v>
      </c>
      <c r="K16" s="60"/>
      <c r="L16" s="61"/>
      <c r="M16" s="61"/>
      <c r="N16" s="61"/>
      <c r="O16" s="61"/>
      <c r="P16" s="61"/>
      <c r="Q16" s="61"/>
      <c r="R16" s="61"/>
      <c r="S16" s="61"/>
      <c r="T16" s="63">
        <v>16</v>
      </c>
    </row>
    <row r="17" spans="3:20" ht="12.75" hidden="1">
      <c r="C17" s="60" t="str">
        <f>+Kurum!C19</f>
        <v>Atatürk Üniversitesi</v>
      </c>
      <c r="F17" s="60">
        <f>+'Ders Adı'!D19</f>
        <v>0</v>
      </c>
      <c r="J17" s="60" t="str">
        <f>+'Banka İsim'!C19</f>
        <v>Türkiye Ekonomi Bankası </v>
      </c>
      <c r="K17" s="60"/>
      <c r="L17" s="61"/>
      <c r="M17" s="61"/>
      <c r="N17" s="61"/>
      <c r="O17" s="61"/>
      <c r="P17" s="61"/>
      <c r="Q17" s="61"/>
      <c r="R17" s="61"/>
      <c r="S17" s="61"/>
      <c r="T17" s="63">
        <v>17</v>
      </c>
    </row>
    <row r="18" spans="3:20" ht="12.75" hidden="1">
      <c r="C18" s="60" t="str">
        <f>+Kurum!C20</f>
        <v>Balıkesir Üniversitesi</v>
      </c>
      <c r="F18" s="60">
        <f>+'Ders Adı'!D20</f>
        <v>0</v>
      </c>
      <c r="J18" s="60" t="str">
        <f>+'Banka İsim'!C20</f>
        <v>Türkiye Kalkınma Bankası </v>
      </c>
      <c r="K18" s="60"/>
      <c r="L18" s="61"/>
      <c r="M18" s="61"/>
      <c r="N18" s="61"/>
      <c r="O18" s="61"/>
      <c r="P18" s="61"/>
      <c r="Q18" s="61"/>
      <c r="R18" s="61"/>
      <c r="S18" s="61"/>
      <c r="T18" s="63">
        <v>18</v>
      </c>
    </row>
    <row r="19" spans="3:20" ht="12.75" hidden="1">
      <c r="C19" s="60" t="str">
        <f>+Kurum!C21</f>
        <v>Bartın Üniversitesi</v>
      </c>
      <c r="F19" s="60">
        <f>+'Ders Adı'!D21</f>
        <v>0</v>
      </c>
      <c r="J19" s="60" t="str">
        <f>+'Banka İsim'!C21</f>
        <v>Türkiye Sınai Kalkınma Bankası </v>
      </c>
      <c r="K19" s="60"/>
      <c r="L19" s="61"/>
      <c r="M19" s="61"/>
      <c r="N19" s="61"/>
      <c r="O19" s="61"/>
      <c r="P19" s="61"/>
      <c r="Q19" s="61"/>
      <c r="R19" s="61"/>
      <c r="S19" s="61"/>
      <c r="T19" s="63">
        <v>19</v>
      </c>
    </row>
    <row r="20" spans="3:20" ht="12.75" hidden="1">
      <c r="C20" s="60" t="str">
        <f>+Kurum!C22</f>
        <v>Batman Üniversitesi</v>
      </c>
      <c r="F20" s="60">
        <f>+'Ders Adı'!D22</f>
        <v>0</v>
      </c>
      <c r="J20" s="60" t="str">
        <f>+'Banka İsim'!C22</f>
        <v>Tekstil Bank </v>
      </c>
      <c r="K20" s="60"/>
      <c r="L20" s="61"/>
      <c r="M20" s="61"/>
      <c r="N20" s="61"/>
      <c r="O20" s="61"/>
      <c r="P20" s="61"/>
      <c r="Q20" s="61"/>
      <c r="R20" s="61"/>
      <c r="S20" s="61"/>
      <c r="T20" s="63">
        <v>20</v>
      </c>
    </row>
    <row r="21" spans="3:19" ht="12.75" hidden="1">
      <c r="C21" s="60" t="str">
        <f>+Kurum!C23</f>
        <v>Bayburt Üniversitesi</v>
      </c>
      <c r="F21" s="60">
        <f>+'Ders Adı'!D23</f>
        <v>0</v>
      </c>
      <c r="J21" s="60" t="str">
        <f>+'Banka İsim'!C23</f>
        <v>Turkishbank</v>
      </c>
      <c r="K21" s="60"/>
      <c r="L21" s="61"/>
      <c r="M21" s="61"/>
      <c r="N21" s="61"/>
      <c r="O21" s="61"/>
      <c r="P21" s="61"/>
      <c r="Q21" s="61"/>
      <c r="R21" s="61"/>
      <c r="S21" s="61"/>
    </row>
    <row r="22" spans="3:19" ht="12.75" hidden="1">
      <c r="C22" s="60" t="str">
        <f>+Kurum!C24</f>
        <v>Bilecik Şeyh Edebali Üniversitesi</v>
      </c>
      <c r="F22" s="60">
        <f>+'Ders Adı'!D24</f>
        <v>0</v>
      </c>
      <c r="J22" s="60" t="str">
        <f>+'Banka İsim'!C24</f>
        <v>T.C. Ziraat Bankası </v>
      </c>
      <c r="K22" s="60"/>
      <c r="L22" s="61"/>
      <c r="M22" s="61"/>
      <c r="N22" s="61"/>
      <c r="O22" s="61"/>
      <c r="P22" s="61"/>
      <c r="Q22" s="61"/>
      <c r="R22" s="61"/>
      <c r="S22" s="61"/>
    </row>
    <row r="23" spans="3:19" ht="12.75" hidden="1">
      <c r="C23" s="60" t="str">
        <f>+Kurum!C25</f>
        <v>Bingöl Üniversitesi</v>
      </c>
      <c r="F23" s="60">
        <f>+'Ders Adı'!D25</f>
        <v>0</v>
      </c>
      <c r="J23" s="60" t="str">
        <f>+'Banka İsim'!C25</f>
        <v>Yapı ve Kredi Bankası </v>
      </c>
      <c r="K23" s="60"/>
      <c r="L23" s="61"/>
      <c r="M23" s="61"/>
      <c r="N23" s="61"/>
      <c r="O23" s="61"/>
      <c r="P23" s="61"/>
      <c r="Q23" s="61"/>
      <c r="R23" s="61"/>
      <c r="S23" s="61"/>
    </row>
    <row r="24" spans="3:19" ht="12.75" hidden="1">
      <c r="C24" s="60" t="str">
        <f>+Kurum!C26</f>
        <v>Bitlis Eren Üniversitesi</v>
      </c>
      <c r="F24" s="60">
        <f>+'Ders Adı'!D26</f>
        <v>0</v>
      </c>
      <c r="J24" s="60" t="str">
        <f>+'Banka İsim'!C26</f>
        <v>Vakıf Bank </v>
      </c>
      <c r="K24" s="60"/>
      <c r="L24" s="61"/>
      <c r="M24" s="61"/>
      <c r="N24" s="61"/>
      <c r="O24" s="61"/>
      <c r="P24" s="61"/>
      <c r="Q24" s="61"/>
      <c r="R24" s="61"/>
      <c r="S24" s="61"/>
    </row>
    <row r="25" spans="3:10" ht="12.75" hidden="1">
      <c r="C25" s="60" t="str">
        <f>+Kurum!C27</f>
        <v>Boğaziçi Üniversitesi</v>
      </c>
      <c r="F25" s="60">
        <f>+'Ders Adı'!D27</f>
        <v>0</v>
      </c>
      <c r="J25" s="60">
        <f>+'Banka İsim'!C27</f>
        <v>0</v>
      </c>
    </row>
    <row r="26" spans="3:10" ht="12.75" hidden="1">
      <c r="C26" s="60" t="str">
        <f>+Kurum!C28</f>
        <v>Bozok Üniversitesi</v>
      </c>
      <c r="F26" s="60">
        <f>+'Ders Adı'!D28</f>
        <v>0</v>
      </c>
      <c r="J26" s="60">
        <f>+'Banka İsim'!C28</f>
        <v>0</v>
      </c>
    </row>
    <row r="27" spans="3:10" ht="12.75" hidden="1">
      <c r="C27" s="60" t="str">
        <f>+Kurum!C29</f>
        <v>Bursa Teknik Üniversitesi</v>
      </c>
      <c r="F27" s="60">
        <f>+'Ders Adı'!D29</f>
        <v>0</v>
      </c>
      <c r="J27" s="60">
        <f>+'Banka İsim'!C29</f>
        <v>0</v>
      </c>
    </row>
    <row r="28" spans="3:10" ht="12.75" hidden="1">
      <c r="C28" s="60" t="str">
        <f>+Kurum!C30</f>
        <v>Bülent Ecevit Üniversitesi</v>
      </c>
      <c r="F28" s="60">
        <f>+'Ders Adı'!D30</f>
        <v>0</v>
      </c>
      <c r="J28" s="60">
        <f>+'Banka İsim'!C30</f>
        <v>0</v>
      </c>
    </row>
    <row r="29" spans="3:10" ht="12.75" hidden="1">
      <c r="C29" s="60" t="str">
        <f>+Kurum!C31</f>
        <v>Celal Bayar Üniversitesi</v>
      </c>
      <c r="F29" s="60">
        <f>+'Ders Adı'!D31</f>
        <v>0</v>
      </c>
      <c r="J29" s="60">
        <f>+'Banka İsim'!C31</f>
        <v>0</v>
      </c>
    </row>
    <row r="30" spans="3:10" ht="12.75" hidden="1">
      <c r="C30" s="60" t="str">
        <f>+Kurum!C32</f>
        <v>Cumhuriyet Üniversitesi</v>
      </c>
      <c r="F30" s="60">
        <f>+'Ders Adı'!D32</f>
        <v>0</v>
      </c>
      <c r="J30" s="60">
        <f>+'Banka İsim'!C32</f>
        <v>0</v>
      </c>
    </row>
    <row r="31" spans="3:10" ht="12.75" hidden="1">
      <c r="C31" s="60" t="str">
        <f>+Kurum!C33</f>
        <v>Çanakkale Onsekiz Mart Üniversitesi</v>
      </c>
      <c r="F31" s="60">
        <f>+'Ders Adı'!D33</f>
        <v>0</v>
      </c>
      <c r="J31" s="60">
        <f>+'Banka İsim'!C33</f>
        <v>0</v>
      </c>
    </row>
    <row r="32" spans="3:10" ht="12.75" hidden="1">
      <c r="C32" s="60" t="str">
        <f>+Kurum!C34</f>
        <v>Çankırı Karatekin Üniversitesi</v>
      </c>
      <c r="F32" s="60">
        <f>+'Ders Adı'!D34</f>
        <v>0</v>
      </c>
      <c r="J32" s="60">
        <f>+'Banka İsim'!C34</f>
        <v>0</v>
      </c>
    </row>
    <row r="33" spans="3:10" ht="12.75" hidden="1">
      <c r="C33" s="60" t="str">
        <f>+Kurum!C35</f>
        <v>Çukurova Üniversitesi</v>
      </c>
      <c r="F33" s="60">
        <f>+'Ders Adı'!D35</f>
        <v>0</v>
      </c>
      <c r="J33" s="60">
        <f>+'Banka İsim'!C35</f>
        <v>0</v>
      </c>
    </row>
    <row r="34" spans="3:10" ht="12.75" hidden="1">
      <c r="C34" s="60" t="str">
        <f>+Kurum!C36</f>
        <v>Dicle Üniversitesi</v>
      </c>
      <c r="F34" s="60">
        <f>+'Ders Adı'!D36</f>
        <v>0</v>
      </c>
      <c r="J34" s="60">
        <f>+'Banka İsim'!C36</f>
        <v>0</v>
      </c>
    </row>
    <row r="35" spans="3:10" ht="12.75" hidden="1">
      <c r="C35" s="60" t="str">
        <f>+Kurum!C37</f>
        <v>Dokuz Eylül Üniversitesi</v>
      </c>
      <c r="F35" s="60">
        <f>+'Ders Adı'!D37</f>
        <v>0</v>
      </c>
      <c r="J35" s="60">
        <f>+'Banka İsim'!C37</f>
        <v>0</v>
      </c>
    </row>
    <row r="36" spans="3:10" ht="12.75" hidden="1">
      <c r="C36" s="60" t="str">
        <f>+Kurum!C38</f>
        <v>Dumlupınar Üniversitesi</v>
      </c>
      <c r="F36" s="60">
        <f>+'Ders Adı'!D38</f>
        <v>0</v>
      </c>
      <c r="J36" s="60">
        <f>+'Banka İsim'!C38</f>
        <v>0</v>
      </c>
    </row>
    <row r="37" spans="3:10" ht="12.75" hidden="1">
      <c r="C37" s="60" t="str">
        <f>+Kurum!C39</f>
        <v>Düzce Üniversitesi</v>
      </c>
      <c r="F37" s="60">
        <f>+'Ders Adı'!D39</f>
        <v>0</v>
      </c>
      <c r="J37" s="60">
        <f>+'Banka İsim'!C39</f>
        <v>0</v>
      </c>
    </row>
    <row r="38" spans="3:10" ht="12.75" hidden="1">
      <c r="C38" s="60" t="str">
        <f>+Kurum!C40</f>
        <v>Ege Üniversitesi</v>
      </c>
      <c r="F38" s="60">
        <f>+'Ders Adı'!D40</f>
        <v>0</v>
      </c>
      <c r="J38" s="60">
        <f>+'Banka İsim'!C40</f>
        <v>0</v>
      </c>
    </row>
    <row r="39" spans="3:6" ht="12.75" hidden="1">
      <c r="C39" s="60" t="str">
        <f>+Kurum!C41</f>
        <v>Erciyes Üniversitesi</v>
      </c>
      <c r="F39" s="60">
        <f>+'Ders Adı'!D41</f>
        <v>0</v>
      </c>
    </row>
    <row r="40" spans="3:6" ht="12.75" hidden="1">
      <c r="C40" s="60" t="str">
        <f>+Kurum!C42</f>
        <v>Erzincan Üniversitesi</v>
      </c>
      <c r="F40" s="60">
        <f>+'Ders Adı'!D42</f>
        <v>0</v>
      </c>
    </row>
    <row r="41" spans="3:6" ht="12.75" hidden="1">
      <c r="C41" s="60" t="str">
        <f>+Kurum!C43</f>
        <v>Erzurum Teknık Unıversıtesı</v>
      </c>
      <c r="F41" s="60">
        <f>+'Ders Adı'!D43</f>
        <v>0</v>
      </c>
    </row>
    <row r="42" spans="3:6" ht="12.75" hidden="1">
      <c r="C42" s="60" t="str">
        <f>+Kurum!C44</f>
        <v>Eskişehir Osmangazi Üniversitesi</v>
      </c>
      <c r="F42" s="60">
        <f>+'Ders Adı'!D44</f>
        <v>0</v>
      </c>
    </row>
    <row r="43" spans="3:6" ht="12.75" hidden="1">
      <c r="C43" s="60" t="str">
        <f>+Kurum!C45</f>
        <v>Fırat Üniversitesi</v>
      </c>
      <c r="F43" s="60">
        <f>+'Ders Adı'!D45</f>
        <v>0</v>
      </c>
    </row>
    <row r="44" spans="3:6" ht="12.75" hidden="1">
      <c r="C44" s="60" t="str">
        <f>+Kurum!C46</f>
        <v>Galatasaray Üniversitesi</v>
      </c>
      <c r="F44" s="60">
        <f>+'Ders Adı'!D46</f>
        <v>0</v>
      </c>
    </row>
    <row r="45" spans="3:6" ht="12.75" hidden="1">
      <c r="C45" s="60" t="str">
        <f>+Kurum!C47</f>
        <v>Gazi Üniversitesi</v>
      </c>
      <c r="F45" s="60">
        <f>+'Ders Adı'!D47</f>
        <v>0</v>
      </c>
    </row>
    <row r="46" spans="3:6" ht="12.75" hidden="1">
      <c r="C46" s="60" t="str">
        <f>+Kurum!C48</f>
        <v>Gaziantep Üniversitesi</v>
      </c>
      <c r="F46" s="60">
        <f>+'Ders Adı'!D48</f>
        <v>0</v>
      </c>
    </row>
    <row r="47" spans="3:6" ht="12.75" hidden="1">
      <c r="C47" s="60" t="str">
        <f>+Kurum!C49</f>
        <v>Gaziosmanpaşa Üniversitesi</v>
      </c>
      <c r="F47" s="60">
        <f>+'Ders Adı'!D49</f>
        <v>0</v>
      </c>
    </row>
    <row r="48" spans="3:6" ht="12.75" hidden="1">
      <c r="C48" s="60" t="str">
        <f>+Kurum!C50</f>
        <v>Gebze Yüksek Teknoloji Enstitüsü</v>
      </c>
      <c r="F48" s="60">
        <f>+'Ders Adı'!D50</f>
        <v>0</v>
      </c>
    </row>
    <row r="49" spans="3:6" ht="12.75" hidden="1">
      <c r="C49" s="60" t="str">
        <f>+Kurum!C51</f>
        <v>Giresun Üniversitesi</v>
      </c>
      <c r="F49" s="60">
        <f>+'Ders Adı'!D51</f>
        <v>0</v>
      </c>
    </row>
    <row r="50" spans="3:6" ht="12.75" hidden="1">
      <c r="C50" s="60" t="str">
        <f>+Kurum!C52</f>
        <v>Gümüşhane Üniversitesi</v>
      </c>
      <c r="F50" s="60">
        <f>+'Ders Adı'!D52</f>
        <v>0</v>
      </c>
    </row>
    <row r="51" spans="3:6" ht="12.75" hidden="1">
      <c r="C51" s="60" t="str">
        <f>+Kurum!C53</f>
        <v>Hacettepe Üniversitesi</v>
      </c>
      <c r="F51" s="60">
        <f>+'Ders Adı'!D53</f>
        <v>0</v>
      </c>
    </row>
    <row r="52" spans="3:6" ht="12.75" hidden="1">
      <c r="C52" s="60" t="str">
        <f>+Kurum!C54</f>
        <v>Hakkari Üniversitesi</v>
      </c>
      <c r="F52" s="60">
        <f>+'Ders Adı'!D54</f>
        <v>0</v>
      </c>
    </row>
    <row r="53" spans="3:6" ht="12.75" hidden="1">
      <c r="C53" s="60" t="str">
        <f>+Kurum!C55</f>
        <v>Harran Üniversitesi</v>
      </c>
      <c r="F53" s="60">
        <f>+'Ders Adı'!D55</f>
        <v>0</v>
      </c>
    </row>
    <row r="54" spans="3:6" ht="12.75" hidden="1">
      <c r="C54" s="60" t="str">
        <f>+Kurum!C56</f>
        <v>Hitit Üniversitesi</v>
      </c>
      <c r="F54" s="60">
        <f>+'Ders Adı'!D56</f>
        <v>0</v>
      </c>
    </row>
    <row r="55" spans="3:6" ht="12.75" hidden="1">
      <c r="C55" s="60" t="str">
        <f>+Kurum!C57</f>
        <v>Iğdır Üniversitesi</v>
      </c>
      <c r="F55" s="60">
        <f>+'Ders Adı'!D57</f>
        <v>0</v>
      </c>
    </row>
    <row r="56" spans="3:6" ht="12.75" hidden="1">
      <c r="C56" s="60" t="str">
        <f>+Kurum!C58</f>
        <v>Istanbul Medeniyet Üniversitesi</v>
      </c>
      <c r="F56" s="60">
        <f>+'Ders Adı'!D58</f>
        <v>0</v>
      </c>
    </row>
    <row r="57" spans="3:6" ht="12.75" hidden="1">
      <c r="C57" s="60" t="str">
        <f>+Kurum!C59</f>
        <v>İnönü Üniversitesi</v>
      </c>
      <c r="F57" s="60">
        <f>+'Ders Adı'!D59</f>
        <v>0</v>
      </c>
    </row>
    <row r="58" spans="3:6" ht="12.75" hidden="1">
      <c r="C58" s="60" t="str">
        <f>+Kurum!C60</f>
        <v>İstanbul Teknik Üniversitesi</v>
      </c>
      <c r="F58" s="60">
        <f>+'Ders Adı'!D60</f>
        <v>0</v>
      </c>
    </row>
    <row r="59" spans="3:6" ht="12.75" hidden="1">
      <c r="C59" s="60" t="str">
        <f>+Kurum!C61</f>
        <v>İstanbul Üniversitesi</v>
      </c>
      <c r="F59" s="60">
        <f>+'Ders Adı'!D61</f>
        <v>0</v>
      </c>
    </row>
    <row r="60" spans="3:6" ht="12.75" hidden="1">
      <c r="C60" s="60" t="str">
        <f>+Kurum!C62</f>
        <v>İzmir Katip Çelebi Üniversitesi</v>
      </c>
      <c r="F60" s="60">
        <f>+'Ders Adı'!D62</f>
        <v>0</v>
      </c>
    </row>
    <row r="61" spans="3:6" ht="12.75" hidden="1">
      <c r="C61" s="60" t="str">
        <f>+Kurum!C63</f>
        <v>İzmir Yüksek Teknoloji Enstitüsü</v>
      </c>
      <c r="F61" s="60">
        <f>+'Ders Adı'!D63</f>
        <v>0</v>
      </c>
    </row>
    <row r="62" spans="3:6" ht="12.75" hidden="1">
      <c r="C62" s="60" t="str">
        <f>+Kurum!C64</f>
        <v>Kafkas Üniversitesi</v>
      </c>
      <c r="F62" s="60">
        <f>+'Ders Adı'!D64</f>
        <v>0</v>
      </c>
    </row>
    <row r="63" spans="3:6" ht="12.75" hidden="1">
      <c r="C63" s="60" t="str">
        <f>+Kurum!C65</f>
        <v>Kahramanmaraş Sütçü İmam Üniversitesi</v>
      </c>
      <c r="F63" s="60">
        <f>+'Ders Adı'!D65</f>
        <v>0</v>
      </c>
    </row>
    <row r="64" spans="3:6" ht="12.75" hidden="1">
      <c r="C64" s="60" t="str">
        <f>+Kurum!C66</f>
        <v>Karabük Üniversitesi</v>
      </c>
      <c r="F64" s="60">
        <f>+'Ders Adı'!D66</f>
        <v>0</v>
      </c>
    </row>
    <row r="65" spans="3:6" ht="12.75" hidden="1">
      <c r="C65" s="60" t="str">
        <f>+Kurum!C67</f>
        <v>Karadeniz Teknik Üniversitesi</v>
      </c>
      <c r="F65" s="60">
        <f>+'Ders Adı'!D67</f>
        <v>0</v>
      </c>
    </row>
    <row r="66" spans="3:6" ht="12.75" hidden="1">
      <c r="C66" s="60" t="str">
        <f>+Kurum!C68</f>
        <v>Karamanoğlu Mehmetbey Üniversitesi</v>
      </c>
      <c r="F66" s="60">
        <f>+'Ders Adı'!D68</f>
        <v>0</v>
      </c>
    </row>
    <row r="67" spans="3:6" ht="12.75" hidden="1">
      <c r="C67" s="60" t="str">
        <f>+Kurum!C69</f>
        <v>Kastamonu Üniversitesi</v>
      </c>
      <c r="F67" s="60">
        <f>+'Ders Adı'!D69</f>
        <v>0</v>
      </c>
    </row>
    <row r="68" spans="3:6" ht="12.75" hidden="1">
      <c r="C68" s="60" t="str">
        <f>+Kurum!C70</f>
        <v>Kırıkkale Üniversitesi</v>
      </c>
      <c r="F68" s="60">
        <f>+'Ders Adı'!D70</f>
        <v>0</v>
      </c>
    </row>
    <row r="69" spans="3:6" ht="12.75" hidden="1">
      <c r="C69" s="60" t="str">
        <f>+Kurum!C71</f>
        <v>Kırklareli Üniversitesi</v>
      </c>
      <c r="F69" s="60">
        <f>+'Ders Adı'!D71</f>
        <v>0</v>
      </c>
    </row>
    <row r="70" spans="3:6" ht="12.75" hidden="1">
      <c r="C70" s="60" t="str">
        <f>+Kurum!C72</f>
        <v>Kilis 7 Aralık Üniversitesi</v>
      </c>
      <c r="F70" s="60">
        <f>+'Ders Adı'!D72</f>
        <v>0</v>
      </c>
    </row>
    <row r="71" spans="3:6" ht="12.75" hidden="1">
      <c r="C71" s="60" t="str">
        <f>+Kurum!C73</f>
        <v>Kocaeli Üniversitesi</v>
      </c>
      <c r="F71" s="60">
        <f>+'Ders Adı'!D73</f>
        <v>0</v>
      </c>
    </row>
    <row r="72" spans="3:6" ht="12.75" hidden="1">
      <c r="C72" s="60" t="str">
        <f>+Kurum!C74</f>
        <v>Mardin Artuklu Üniversitesi</v>
      </c>
      <c r="F72" s="60">
        <f>+'Ders Adı'!D74</f>
        <v>0</v>
      </c>
    </row>
    <row r="73" spans="3:6" ht="12.75" hidden="1">
      <c r="C73" s="60" t="str">
        <f>+Kurum!C75</f>
        <v>Marmara Üniversitesi</v>
      </c>
      <c r="F73" s="60">
        <f>+'Ders Adı'!D75</f>
        <v>0</v>
      </c>
    </row>
    <row r="74" spans="3:6" ht="12.75" hidden="1">
      <c r="C74" s="60" t="str">
        <f>+Kurum!C76</f>
        <v>Mehmet Akif Ersoy Üniversitesi</v>
      </c>
      <c r="F74" s="60">
        <f>+'Ders Adı'!D76</f>
        <v>0</v>
      </c>
    </row>
    <row r="75" spans="3:6" ht="12.75" hidden="1">
      <c r="C75" s="60" t="str">
        <f>+Kurum!C77</f>
        <v>Mersin Üniversitesi</v>
      </c>
      <c r="F75" s="60">
        <f>+'Ders Adı'!D77</f>
        <v>0</v>
      </c>
    </row>
    <row r="76" spans="3:6" ht="12.75" hidden="1">
      <c r="C76" s="60" t="str">
        <f>+Kurum!C78</f>
        <v>Mimar Sinan Güzel Sanatlar Üniversitesi</v>
      </c>
      <c r="F76" s="60">
        <f>+'Ders Adı'!D78</f>
        <v>0</v>
      </c>
    </row>
    <row r="77" spans="3:6" ht="12.75" hidden="1">
      <c r="C77" s="60" t="str">
        <f>+Kurum!C79</f>
        <v>Muğla Sıtkı Koçman Üniversitesi</v>
      </c>
      <c r="F77" s="60">
        <f>+'Ders Adı'!D79</f>
        <v>0</v>
      </c>
    </row>
    <row r="78" spans="3:6" ht="12.75" hidden="1">
      <c r="C78" s="60" t="str">
        <f>+Kurum!C80</f>
        <v>Mustafa Kemal Üniversitesi</v>
      </c>
      <c r="F78" s="60">
        <f>+'Ders Adı'!D80</f>
        <v>0</v>
      </c>
    </row>
    <row r="79" spans="3:6" ht="12.75" hidden="1">
      <c r="C79" s="60" t="str">
        <f>+Kurum!C81</f>
        <v>Muş Alparslan Üniversitesi</v>
      </c>
      <c r="F79" s="60">
        <f>+'Ders Adı'!D81</f>
        <v>0</v>
      </c>
    </row>
    <row r="80" spans="3:6" ht="12.75" hidden="1">
      <c r="C80" s="60" t="str">
        <f>+Kurum!C82</f>
        <v>Namık Kemal Üniversitesi</v>
      </c>
      <c r="F80" s="60">
        <f>+'Ders Adı'!D82</f>
        <v>0</v>
      </c>
    </row>
    <row r="81" spans="3:6" ht="12.75" hidden="1">
      <c r="C81" s="60" t="str">
        <f>+Kurum!C83</f>
        <v>Necmettin Erbakan Üniversitesi</v>
      </c>
      <c r="F81" s="60">
        <f>+'Ders Adı'!D83</f>
        <v>0</v>
      </c>
    </row>
    <row r="82" spans="3:6" ht="12.75" hidden="1">
      <c r="C82" s="60" t="str">
        <f>+Kurum!C84</f>
        <v>Nevşehir Üniversitesi</v>
      </c>
      <c r="F82" s="60">
        <f>+'Ders Adı'!D84</f>
        <v>0</v>
      </c>
    </row>
    <row r="83" spans="3:6" ht="12.75" hidden="1">
      <c r="C83" s="60" t="str">
        <f>+Kurum!C85</f>
        <v>Niğde Üniversitesi</v>
      </c>
      <c r="F83" s="60">
        <f>+'Ders Adı'!D85</f>
        <v>0</v>
      </c>
    </row>
    <row r="84" spans="3:6" ht="12.75" hidden="1">
      <c r="C84" s="60" t="str">
        <f>+Kurum!C86</f>
        <v>Ondokuz Mayıs Üniversitesi</v>
      </c>
      <c r="F84" s="60">
        <f>+'Ders Adı'!D86</f>
        <v>0</v>
      </c>
    </row>
    <row r="85" spans="3:6" ht="12.75" hidden="1">
      <c r="C85" s="60" t="str">
        <f>+Kurum!C87</f>
        <v>Ordu Üniversitesi</v>
      </c>
      <c r="F85" s="60">
        <f>+'Ders Adı'!D87</f>
        <v>0</v>
      </c>
    </row>
    <row r="86" ht="12.75" hidden="1">
      <c r="C86" s="60" t="str">
        <f>+Kurum!C88</f>
        <v>Orta Doğu Teknik Üniversitesi</v>
      </c>
    </row>
    <row r="87" ht="12.75" hidden="1">
      <c r="C87" s="60" t="str">
        <f>+Kurum!C89</f>
        <v>Osmaniye Korkut Ata Üniversitesi</v>
      </c>
    </row>
    <row r="88" ht="12.75" hidden="1">
      <c r="C88" s="60" t="str">
        <f>+Kurum!C90</f>
        <v>Pamukkale Üniversitesi</v>
      </c>
    </row>
    <row r="89" ht="12.75" hidden="1">
      <c r="C89" s="60" t="str">
        <f>+Kurum!C91</f>
        <v>Recep Tayyip Erdoğan Üniversitesi</v>
      </c>
    </row>
    <row r="90" ht="12.75" hidden="1">
      <c r="C90" s="60" t="str">
        <f>+Kurum!C92</f>
        <v>Sakarya Üniversitesi</v>
      </c>
    </row>
    <row r="91" ht="12.75" hidden="1">
      <c r="C91" s="60" t="str">
        <f>+Kurum!C93</f>
        <v>Selçuk Üniversitesi</v>
      </c>
    </row>
    <row r="92" ht="12.75" hidden="1">
      <c r="C92" s="60" t="str">
        <f>+Kurum!C94</f>
        <v>Siirt Üniversitesi</v>
      </c>
    </row>
    <row r="93" ht="12.75" hidden="1">
      <c r="C93" s="60" t="str">
        <f>+Kurum!C95</f>
        <v>Sinop Üniversitesi</v>
      </c>
    </row>
    <row r="94" ht="12.75" hidden="1">
      <c r="C94" s="60" t="str">
        <f>+Kurum!C96</f>
        <v>Süleyman Demirel Üniversitesi</v>
      </c>
    </row>
    <row r="95" ht="12.75" hidden="1">
      <c r="C95" s="60" t="str">
        <f>+Kurum!C97</f>
        <v>Şırnak Üniversitesi</v>
      </c>
    </row>
    <row r="96" ht="12.75" hidden="1">
      <c r="C96" s="60" t="str">
        <f>+Kurum!C98</f>
        <v>Trakya Üniversitesi</v>
      </c>
    </row>
    <row r="97" ht="12.75" hidden="1">
      <c r="C97" s="60" t="str">
        <f>+Kurum!C99</f>
        <v>Tunceli Üniversitesi</v>
      </c>
    </row>
    <row r="98" ht="12.75" hidden="1">
      <c r="C98" s="60" t="str">
        <f>+Kurum!C100</f>
        <v>Türk-Alman Üniversitesi</v>
      </c>
    </row>
    <row r="99" ht="12.75" hidden="1">
      <c r="C99" s="60" t="str">
        <f>+Kurum!C101</f>
        <v>Uludağ Üniversitesi</v>
      </c>
    </row>
    <row r="100" ht="12.75" hidden="1">
      <c r="C100" s="60" t="str">
        <f>+Kurum!C102</f>
        <v>Uşak Üniversitesi</v>
      </c>
    </row>
    <row r="101" ht="12.75" hidden="1">
      <c r="C101" s="60" t="str">
        <f>+Kurum!C103</f>
        <v>Yalova Üniversitesi</v>
      </c>
    </row>
    <row r="102" ht="12.75" hidden="1">
      <c r="C102" s="60" t="str">
        <f>+Kurum!C104</f>
        <v>Yıldırım Beyazıt Üniversitesi</v>
      </c>
    </row>
    <row r="103" ht="12.75" hidden="1">
      <c r="C103" s="60" t="str">
        <f>+Kurum!C105</f>
        <v>Yıldız Teknik Üniversitesi</v>
      </c>
    </row>
    <row r="104" ht="12.75" hidden="1">
      <c r="C104" s="60" t="str">
        <f>+Kurum!C106</f>
        <v>Yüzüncü Yıl Üniversitesi</v>
      </c>
    </row>
    <row r="105" ht="12.75"/>
    <row r="106" ht="12.75"/>
    <row r="107" spans="3:19" ht="12.75">
      <c r="C107" s="140" t="s">
        <v>208</v>
      </c>
      <c r="D107" s="93">
        <v>0.00759</v>
      </c>
      <c r="F107" s="167" t="str">
        <f>CONCATENATE(P107," ","Yılı İçin")</f>
        <v>2014 Yılı İçin</v>
      </c>
      <c r="G107" s="167"/>
      <c r="H107" s="167"/>
      <c r="I107" s="94" t="s">
        <v>210</v>
      </c>
      <c r="J107" s="83"/>
      <c r="K107" s="95" t="s">
        <v>213</v>
      </c>
      <c r="L107" s="165"/>
      <c r="M107" s="165"/>
      <c r="N107" s="63"/>
      <c r="O107" s="136" t="s">
        <v>220</v>
      </c>
      <c r="P107" s="134">
        <v>2014</v>
      </c>
      <c r="Q107" s="134"/>
      <c r="R107" s="134"/>
      <c r="S107" s="63"/>
    </row>
    <row r="108" spans="3:30" ht="24.75" customHeight="1">
      <c r="C108" s="93" t="str">
        <f>CONCATENATE(P107," ","Yılı Katsayı")</f>
        <v>2014 Yılı Katsayı</v>
      </c>
      <c r="D108" s="133">
        <v>0.076998</v>
      </c>
      <c r="F108" s="166" t="str">
        <f>CONCATENATE(P108," ","TL'ye kadar"," ","(0","-",P108,".-TL)")</f>
        <v>11000 TL'ye kadar (0-11000.-TL)</v>
      </c>
      <c r="G108" s="166"/>
      <c r="H108" s="96">
        <v>0.15</v>
      </c>
      <c r="I108" s="94" t="s">
        <v>1</v>
      </c>
      <c r="J108" s="83"/>
      <c r="K108" s="95" t="s">
        <v>1</v>
      </c>
      <c r="L108" s="165"/>
      <c r="M108" s="165"/>
      <c r="N108" s="63"/>
      <c r="O108" s="137" t="s">
        <v>218</v>
      </c>
      <c r="P108" s="135">
        <v>11000</v>
      </c>
      <c r="Q108" s="135"/>
      <c r="R108" s="135"/>
      <c r="S108" s="63"/>
      <c r="AD108" s="63">
        <f>ROUND(P108*0.15,2)</f>
        <v>1650</v>
      </c>
    </row>
    <row r="109" spans="3:31" ht="24.75" customHeight="1">
      <c r="C109" s="93"/>
      <c r="D109" s="97"/>
      <c r="F109" s="166" t="str">
        <f>CONCATENATE(P109,"-TL'nin"," ",P108,"-TL'si için"," ",AD108,"-TL, fazlası","( ",P108,"-",P109,"-TL)")</f>
        <v>27000-TL'nin 11000-TL'si için 1650-TL, fazlası( 11000-27000-TL)</v>
      </c>
      <c r="G109" s="166"/>
      <c r="H109" s="96">
        <v>0.2</v>
      </c>
      <c r="I109" s="98" t="s">
        <v>211</v>
      </c>
      <c r="J109" s="83"/>
      <c r="L109" s="149"/>
      <c r="M109" s="149"/>
      <c r="O109" s="138" t="s">
        <v>219</v>
      </c>
      <c r="P109" s="135">
        <v>27000</v>
      </c>
      <c r="Q109" s="135"/>
      <c r="R109" s="135"/>
      <c r="AD109" s="63">
        <f>ROUND((P109-P108)*0.2,2)</f>
        <v>3200</v>
      </c>
      <c r="AE109" s="63">
        <f>AD109+AD108</f>
        <v>4850</v>
      </c>
    </row>
    <row r="110" spans="6:19" ht="24.75" customHeight="1">
      <c r="F110" s="166" t="str">
        <f>CONCATENATE(P110,"-TL'nin"," ",P109," ","- TL'si için"," ",AE109,"-TL"," ","fazlası","(",P109,"-",P110,"-TL)")</f>
        <v>97000-TL'nin 27000 - TL'si için 4850-TL fazlası(27000-97000-TL)</v>
      </c>
      <c r="G110" s="166"/>
      <c r="H110" s="96">
        <v>0.27</v>
      </c>
      <c r="I110" s="98" t="s">
        <v>1</v>
      </c>
      <c r="J110" s="83"/>
      <c r="K110" s="112" t="s">
        <v>216</v>
      </c>
      <c r="L110" s="165"/>
      <c r="M110" s="165"/>
      <c r="N110" s="63"/>
      <c r="O110" s="139" t="s">
        <v>221</v>
      </c>
      <c r="P110" s="135">
        <v>97000</v>
      </c>
      <c r="Q110" s="135"/>
      <c r="R110" s="135"/>
      <c r="S110" s="63"/>
    </row>
    <row r="111" spans="4:19" ht="24.75" customHeight="1">
      <c r="D111" s="152" t="s">
        <v>241</v>
      </c>
      <c r="F111" s="166" t="str">
        <f>CONCATENATE(P110," ","-TL'den fazlası")</f>
        <v>97000 -TL'den fazlası</v>
      </c>
      <c r="G111" s="166"/>
      <c r="H111" s="96">
        <v>0.35</v>
      </c>
      <c r="K111" s="129" t="s">
        <v>65</v>
      </c>
      <c r="L111" s="165"/>
      <c r="M111" s="165"/>
      <c r="N111" s="63"/>
      <c r="O111" s="63"/>
      <c r="P111" s="63"/>
      <c r="Q111" s="63"/>
      <c r="R111" s="63"/>
      <c r="S111" s="63"/>
    </row>
    <row r="112" ht="12.75"/>
    <row r="113" spans="2:46" ht="12.75">
      <c r="B113" s="91">
        <v>1</v>
      </c>
      <c r="C113" s="91">
        <v>2</v>
      </c>
      <c r="D113" s="91">
        <v>3</v>
      </c>
      <c r="E113" s="91">
        <v>4</v>
      </c>
      <c r="F113" s="91">
        <v>5</v>
      </c>
      <c r="G113" s="91">
        <v>6</v>
      </c>
      <c r="H113" s="91">
        <v>7</v>
      </c>
      <c r="I113" s="91">
        <v>8</v>
      </c>
      <c r="J113" s="91">
        <v>9</v>
      </c>
      <c r="K113" s="91">
        <v>10</v>
      </c>
      <c r="L113" s="91">
        <v>11</v>
      </c>
      <c r="M113" s="91">
        <v>12</v>
      </c>
      <c r="N113" s="91">
        <v>13</v>
      </c>
      <c r="O113" s="91">
        <v>14</v>
      </c>
      <c r="P113" s="91">
        <v>15</v>
      </c>
      <c r="Q113" s="91">
        <v>16</v>
      </c>
      <c r="R113" s="91">
        <v>17</v>
      </c>
      <c r="S113" s="91">
        <v>18</v>
      </c>
      <c r="T113" s="91">
        <v>19</v>
      </c>
      <c r="U113" s="91">
        <v>20</v>
      </c>
      <c r="V113" s="91">
        <v>21</v>
      </c>
      <c r="W113" s="91">
        <v>22</v>
      </c>
      <c r="X113" s="91">
        <v>23</v>
      </c>
      <c r="Y113" s="91">
        <v>24</v>
      </c>
      <c r="Z113" s="91">
        <v>25</v>
      </c>
      <c r="AA113" s="91">
        <v>26</v>
      </c>
      <c r="AB113" s="91">
        <v>27</v>
      </c>
      <c r="AC113" s="91">
        <v>28</v>
      </c>
      <c r="AD113" s="91">
        <v>29</v>
      </c>
      <c r="AE113" s="91">
        <v>30</v>
      </c>
      <c r="AF113" s="91">
        <v>31</v>
      </c>
      <c r="AG113" s="91">
        <v>32</v>
      </c>
      <c r="AH113" s="91">
        <v>33</v>
      </c>
      <c r="AI113" s="91">
        <v>34</v>
      </c>
      <c r="AJ113" s="91">
        <v>35</v>
      </c>
      <c r="AK113" s="91">
        <v>36</v>
      </c>
      <c r="AL113" s="91">
        <v>37</v>
      </c>
      <c r="AM113" s="91">
        <v>38</v>
      </c>
      <c r="AN113" s="91">
        <v>39</v>
      </c>
      <c r="AO113" s="91">
        <v>40</v>
      </c>
      <c r="AP113" s="91">
        <v>41</v>
      </c>
      <c r="AQ113" s="91">
        <v>42</v>
      </c>
      <c r="AR113" s="91">
        <v>43</v>
      </c>
      <c r="AS113" s="91">
        <v>44</v>
      </c>
      <c r="AT113" s="91">
        <v>45</v>
      </c>
    </row>
    <row r="114" spans="2:28" s="107" customFormat="1" ht="58.5">
      <c r="B114" s="99" t="s">
        <v>63</v>
      </c>
      <c r="C114" s="100" t="s">
        <v>64</v>
      </c>
      <c r="D114" s="100" t="s">
        <v>0</v>
      </c>
      <c r="E114" s="100" t="s">
        <v>1</v>
      </c>
      <c r="F114" s="100" t="s">
        <v>65</v>
      </c>
      <c r="G114" s="100" t="s">
        <v>233</v>
      </c>
      <c r="H114" s="101" t="s">
        <v>66</v>
      </c>
      <c r="I114" s="101" t="s">
        <v>46</v>
      </c>
      <c r="J114" s="102" t="s">
        <v>239</v>
      </c>
      <c r="K114" s="144" t="s">
        <v>223</v>
      </c>
      <c r="L114" s="144" t="s">
        <v>224</v>
      </c>
      <c r="M114" s="144" t="s">
        <v>225</v>
      </c>
      <c r="N114" s="144" t="s">
        <v>226</v>
      </c>
      <c r="O114" s="144" t="s">
        <v>227</v>
      </c>
      <c r="P114" s="144" t="s">
        <v>230</v>
      </c>
      <c r="Q114" s="144" t="s">
        <v>249</v>
      </c>
      <c r="R114" s="144" t="s">
        <v>250</v>
      </c>
      <c r="S114" s="144" t="s">
        <v>248</v>
      </c>
      <c r="T114" s="103" t="s">
        <v>222</v>
      </c>
      <c r="U114" s="104" t="s">
        <v>232</v>
      </c>
      <c r="V114" s="105" t="s">
        <v>197</v>
      </c>
      <c r="W114" s="105" t="s">
        <v>234</v>
      </c>
      <c r="X114" s="106" t="s">
        <v>195</v>
      </c>
      <c r="Y114" s="106" t="s">
        <v>196</v>
      </c>
      <c r="Z114" s="106" t="s">
        <v>196</v>
      </c>
      <c r="AA114" s="106" t="s">
        <v>205</v>
      </c>
      <c r="AB114" s="106" t="s">
        <v>205</v>
      </c>
    </row>
    <row r="115" spans="2:28" ht="12.75">
      <c r="B115" s="93">
        <f>IF(C115="","",1)</f>
      </c>
      <c r="C115" s="109"/>
      <c r="D115" s="110"/>
      <c r="E115" s="110"/>
      <c r="F115" s="110"/>
      <c r="G115" s="111"/>
      <c r="H115" s="110"/>
      <c r="I115" s="110"/>
      <c r="J115" s="110"/>
      <c r="K115" s="109"/>
      <c r="L115" s="109"/>
      <c r="M115" s="146">
        <f>IF(K115&lt;=0,0,L115/K115)</f>
        <v>0</v>
      </c>
      <c r="N115" s="148"/>
      <c r="O115" s="147">
        <f>ROUND(N115*M115,2)</f>
        <v>0</v>
      </c>
      <c r="P115" s="145">
        <f>IF(E115="",0,VLOOKUP(E115,Unvan!$C$4:$D$14,2,FALSE))</f>
        <v>0</v>
      </c>
      <c r="Q115" s="158"/>
      <c r="R115" s="158"/>
      <c r="S115" s="93">
        <f>Q115-R115</f>
        <v>0</v>
      </c>
      <c r="T115" s="110"/>
      <c r="U115" s="150">
        <f>ROUND((O115*P115*S115)*$D$108,2)</f>
        <v>0</v>
      </c>
      <c r="V115" s="108">
        <f>IF(AB115&gt;0,+AB115,IF(Z115&gt;0,+Z115,X115))</f>
        <v>0</v>
      </c>
      <c r="W115" s="108">
        <f>G115+U115</f>
        <v>0</v>
      </c>
      <c r="X115" s="108">
        <f aca="true" t="shared" si="0" ref="X115:X146">IF(C115="",0,IF(G115+U115&lt;=$P$108,$H$108,IF(G115+U115&gt;$P$108,$H$109)))</f>
        <v>0</v>
      </c>
      <c r="Y115" s="93">
        <f aca="true" t="shared" si="1" ref="Y115:Y146">IF(G115&gt;$P$109,"Evet",0)</f>
        <v>0</v>
      </c>
      <c r="Z115" s="63">
        <f>IF(Y115="Evet",$H$110,0)</f>
        <v>0</v>
      </c>
      <c r="AA115" s="93">
        <f aca="true" t="shared" si="2" ref="AA115:AA146">IF(G115&gt;$P$110,"Malesef",0)</f>
        <v>0</v>
      </c>
      <c r="AB115" s="93">
        <f>IF(AA115="Malesef",$H$111,0)</f>
        <v>0</v>
      </c>
    </row>
    <row r="116" spans="2:28" ht="12.75">
      <c r="B116" s="93">
        <f>IF(C116="","",B115+1)</f>
      </c>
      <c r="C116" s="109"/>
      <c r="D116" s="110"/>
      <c r="E116" s="110"/>
      <c r="F116" s="110"/>
      <c r="G116" s="111"/>
      <c r="H116" s="110"/>
      <c r="I116" s="110"/>
      <c r="J116" s="110"/>
      <c r="K116" s="109"/>
      <c r="L116" s="109"/>
      <c r="M116" s="146">
        <f aca="true" t="shared" si="3" ref="M116:M179">IF(K116&lt;=0,0,L116/K116)</f>
        <v>0</v>
      </c>
      <c r="N116" s="148"/>
      <c r="O116" s="147">
        <f aca="true" t="shared" si="4" ref="O116:O179">ROUND(N116*M116,2)</f>
        <v>0</v>
      </c>
      <c r="P116" s="145">
        <f>IF(E116="",0,VLOOKUP(E116,Unvan!$C$4:$D$14,2,FALSE))</f>
        <v>0</v>
      </c>
      <c r="Q116" s="158"/>
      <c r="R116" s="158"/>
      <c r="S116" s="93">
        <f aca="true" t="shared" si="5" ref="S116:S179">Q116-R116</f>
        <v>0</v>
      </c>
      <c r="T116" s="110"/>
      <c r="U116" s="150">
        <f aca="true" t="shared" si="6" ref="U116:U179">ROUND((O116*P116*S116)*$D$108,2)</f>
        <v>0</v>
      </c>
      <c r="V116" s="108">
        <f aca="true" t="shared" si="7" ref="V116:V179">IF(AB116&gt;0,+AB116,IF(Z116&gt;0,+Z116,X116))</f>
        <v>0</v>
      </c>
      <c r="W116" s="108">
        <f aca="true" t="shared" si="8" ref="W116:W179">G116+U116</f>
        <v>0</v>
      </c>
      <c r="X116" s="108">
        <f t="shared" si="0"/>
        <v>0</v>
      </c>
      <c r="Y116" s="93">
        <f t="shared" si="1"/>
        <v>0</v>
      </c>
      <c r="Z116" s="63">
        <f aca="true" t="shared" si="9" ref="Z116:Z179">IF(Y116="Evet",$H$110,0)</f>
        <v>0</v>
      </c>
      <c r="AA116" s="93">
        <f t="shared" si="2"/>
        <v>0</v>
      </c>
      <c r="AB116" s="93">
        <f aca="true" t="shared" si="10" ref="AB116:AB179">IF(AA116="Malesef",$H$111,0)</f>
        <v>0</v>
      </c>
    </row>
    <row r="117" spans="2:28" ht="12.75">
      <c r="B117" s="93">
        <f aca="true" t="shared" si="11" ref="B117:B180">IF(C117="","",B116+1)</f>
      </c>
      <c r="C117" s="109"/>
      <c r="D117" s="110"/>
      <c r="E117" s="110"/>
      <c r="F117" s="110"/>
      <c r="G117" s="111"/>
      <c r="H117" s="110"/>
      <c r="I117" s="110"/>
      <c r="J117" s="110"/>
      <c r="K117" s="109"/>
      <c r="L117" s="109"/>
      <c r="M117" s="146">
        <f t="shared" si="3"/>
        <v>0</v>
      </c>
      <c r="N117" s="148"/>
      <c r="O117" s="147">
        <f t="shared" si="4"/>
        <v>0</v>
      </c>
      <c r="P117" s="145">
        <f>IF(E117="",0,VLOOKUP(E117,Unvan!$C$4:$D$14,2,FALSE))</f>
        <v>0</v>
      </c>
      <c r="Q117" s="158"/>
      <c r="R117" s="158"/>
      <c r="S117" s="93">
        <f t="shared" si="5"/>
        <v>0</v>
      </c>
      <c r="T117" s="110"/>
      <c r="U117" s="150">
        <f t="shared" si="6"/>
        <v>0</v>
      </c>
      <c r="V117" s="108">
        <f t="shared" si="7"/>
        <v>0</v>
      </c>
      <c r="W117" s="108">
        <f t="shared" si="8"/>
        <v>0</v>
      </c>
      <c r="X117" s="108">
        <f t="shared" si="0"/>
        <v>0</v>
      </c>
      <c r="Y117" s="93">
        <f t="shared" si="1"/>
        <v>0</v>
      </c>
      <c r="Z117" s="63">
        <f t="shared" si="9"/>
        <v>0</v>
      </c>
      <c r="AA117" s="93">
        <f t="shared" si="2"/>
        <v>0</v>
      </c>
      <c r="AB117" s="93">
        <f t="shared" si="10"/>
        <v>0</v>
      </c>
    </row>
    <row r="118" spans="2:28" ht="12.75">
      <c r="B118" s="93">
        <f t="shared" si="11"/>
      </c>
      <c r="C118" s="109"/>
      <c r="D118" s="110"/>
      <c r="E118" s="110"/>
      <c r="F118" s="110"/>
      <c r="G118" s="111"/>
      <c r="H118" s="110"/>
      <c r="I118" s="110"/>
      <c r="J118" s="110"/>
      <c r="K118" s="109"/>
      <c r="L118" s="109"/>
      <c r="M118" s="146">
        <f t="shared" si="3"/>
        <v>0</v>
      </c>
      <c r="N118" s="148"/>
      <c r="O118" s="147">
        <f t="shared" si="4"/>
        <v>0</v>
      </c>
      <c r="P118" s="145">
        <f>IF(E118="",0,VLOOKUP(E118,Unvan!$C$4:$D$14,2,FALSE))</f>
        <v>0</v>
      </c>
      <c r="Q118" s="158"/>
      <c r="R118" s="158"/>
      <c r="S118" s="93">
        <f t="shared" si="5"/>
        <v>0</v>
      </c>
      <c r="T118" s="110"/>
      <c r="U118" s="150">
        <f t="shared" si="6"/>
        <v>0</v>
      </c>
      <c r="V118" s="108">
        <f t="shared" si="7"/>
        <v>0</v>
      </c>
      <c r="W118" s="108">
        <f t="shared" si="8"/>
        <v>0</v>
      </c>
      <c r="X118" s="108">
        <f t="shared" si="0"/>
        <v>0</v>
      </c>
      <c r="Y118" s="93">
        <f t="shared" si="1"/>
        <v>0</v>
      </c>
      <c r="Z118" s="63">
        <f t="shared" si="9"/>
        <v>0</v>
      </c>
      <c r="AA118" s="93">
        <f t="shared" si="2"/>
        <v>0</v>
      </c>
      <c r="AB118" s="93">
        <f t="shared" si="10"/>
        <v>0</v>
      </c>
    </row>
    <row r="119" spans="2:28" ht="12.75">
      <c r="B119" s="93">
        <f t="shared" si="11"/>
      </c>
      <c r="C119" s="109"/>
      <c r="D119" s="110"/>
      <c r="E119" s="110"/>
      <c r="F119" s="110"/>
      <c r="G119" s="111"/>
      <c r="H119" s="110"/>
      <c r="I119" s="110"/>
      <c r="J119" s="110"/>
      <c r="K119" s="109"/>
      <c r="L119" s="109"/>
      <c r="M119" s="146">
        <f t="shared" si="3"/>
        <v>0</v>
      </c>
      <c r="N119" s="148"/>
      <c r="O119" s="147">
        <f t="shared" si="4"/>
        <v>0</v>
      </c>
      <c r="P119" s="145">
        <f>IF(E119="",0,VLOOKUP(E119,Unvan!$C$4:$D$14,2,FALSE))</f>
        <v>0</v>
      </c>
      <c r="Q119" s="158"/>
      <c r="R119" s="158"/>
      <c r="S119" s="93">
        <f t="shared" si="5"/>
        <v>0</v>
      </c>
      <c r="T119" s="110"/>
      <c r="U119" s="150">
        <f t="shared" si="6"/>
        <v>0</v>
      </c>
      <c r="V119" s="108">
        <f t="shared" si="7"/>
        <v>0</v>
      </c>
      <c r="W119" s="108">
        <f t="shared" si="8"/>
        <v>0</v>
      </c>
      <c r="X119" s="108">
        <f t="shared" si="0"/>
        <v>0</v>
      </c>
      <c r="Y119" s="93">
        <f t="shared" si="1"/>
        <v>0</v>
      </c>
      <c r="Z119" s="63">
        <f t="shared" si="9"/>
        <v>0</v>
      </c>
      <c r="AA119" s="93">
        <f t="shared" si="2"/>
        <v>0</v>
      </c>
      <c r="AB119" s="93">
        <f t="shared" si="10"/>
        <v>0</v>
      </c>
    </row>
    <row r="120" spans="2:28" ht="12.75">
      <c r="B120" s="93">
        <f t="shared" si="11"/>
      </c>
      <c r="C120" s="109"/>
      <c r="D120" s="110"/>
      <c r="E120" s="110"/>
      <c r="F120" s="110"/>
      <c r="G120" s="111"/>
      <c r="H120" s="110"/>
      <c r="I120" s="110"/>
      <c r="J120" s="110"/>
      <c r="K120" s="109"/>
      <c r="L120" s="109"/>
      <c r="M120" s="146">
        <f t="shared" si="3"/>
        <v>0</v>
      </c>
      <c r="N120" s="148"/>
      <c r="O120" s="147">
        <f t="shared" si="4"/>
        <v>0</v>
      </c>
      <c r="P120" s="145">
        <f>IF(E120="",0,VLOOKUP(E120,Unvan!$C$4:$D$14,2,FALSE))</f>
        <v>0</v>
      </c>
      <c r="Q120" s="158"/>
      <c r="R120" s="158"/>
      <c r="S120" s="93">
        <f t="shared" si="5"/>
        <v>0</v>
      </c>
      <c r="T120" s="110"/>
      <c r="U120" s="150">
        <f t="shared" si="6"/>
        <v>0</v>
      </c>
      <c r="V120" s="108">
        <f t="shared" si="7"/>
        <v>0</v>
      </c>
      <c r="W120" s="108">
        <f t="shared" si="8"/>
        <v>0</v>
      </c>
      <c r="X120" s="108">
        <f t="shared" si="0"/>
        <v>0</v>
      </c>
      <c r="Y120" s="93">
        <f t="shared" si="1"/>
        <v>0</v>
      </c>
      <c r="Z120" s="63">
        <f t="shared" si="9"/>
        <v>0</v>
      </c>
      <c r="AA120" s="93">
        <f t="shared" si="2"/>
        <v>0</v>
      </c>
      <c r="AB120" s="93">
        <f t="shared" si="10"/>
        <v>0</v>
      </c>
    </row>
    <row r="121" spans="2:28" ht="12.75">
      <c r="B121" s="93">
        <f t="shared" si="11"/>
      </c>
      <c r="C121" s="109"/>
      <c r="D121" s="110"/>
      <c r="E121" s="110"/>
      <c r="F121" s="110"/>
      <c r="G121" s="111"/>
      <c r="H121" s="110"/>
      <c r="I121" s="110"/>
      <c r="J121" s="110"/>
      <c r="K121" s="109"/>
      <c r="L121" s="109"/>
      <c r="M121" s="146">
        <f t="shared" si="3"/>
        <v>0</v>
      </c>
      <c r="N121" s="148"/>
      <c r="O121" s="147">
        <f t="shared" si="4"/>
        <v>0</v>
      </c>
      <c r="P121" s="145">
        <f>IF(E121="",0,VLOOKUP(E121,Unvan!$C$4:$D$14,2,FALSE))</f>
        <v>0</v>
      </c>
      <c r="Q121" s="158"/>
      <c r="R121" s="158"/>
      <c r="S121" s="93">
        <f t="shared" si="5"/>
        <v>0</v>
      </c>
      <c r="T121" s="110"/>
      <c r="U121" s="150">
        <f t="shared" si="6"/>
        <v>0</v>
      </c>
      <c r="V121" s="108">
        <f t="shared" si="7"/>
        <v>0</v>
      </c>
      <c r="W121" s="108">
        <f t="shared" si="8"/>
        <v>0</v>
      </c>
      <c r="X121" s="108">
        <f t="shared" si="0"/>
        <v>0</v>
      </c>
      <c r="Y121" s="93">
        <f t="shared" si="1"/>
        <v>0</v>
      </c>
      <c r="Z121" s="63">
        <f t="shared" si="9"/>
        <v>0</v>
      </c>
      <c r="AA121" s="93">
        <f t="shared" si="2"/>
        <v>0</v>
      </c>
      <c r="AB121" s="93">
        <f t="shared" si="10"/>
        <v>0</v>
      </c>
    </row>
    <row r="122" spans="2:28" ht="12.75">
      <c r="B122" s="93">
        <f t="shared" si="11"/>
      </c>
      <c r="C122" s="109"/>
      <c r="D122" s="110"/>
      <c r="E122" s="110"/>
      <c r="F122" s="110"/>
      <c r="G122" s="111"/>
      <c r="H122" s="110"/>
      <c r="I122" s="110"/>
      <c r="J122" s="110"/>
      <c r="K122" s="109"/>
      <c r="L122" s="109"/>
      <c r="M122" s="146">
        <f t="shared" si="3"/>
        <v>0</v>
      </c>
      <c r="N122" s="148"/>
      <c r="O122" s="147">
        <f t="shared" si="4"/>
        <v>0</v>
      </c>
      <c r="P122" s="145">
        <f>IF(E122="",0,VLOOKUP(E122,Unvan!$C$4:$D$14,2,FALSE))</f>
        <v>0</v>
      </c>
      <c r="Q122" s="158"/>
      <c r="R122" s="158"/>
      <c r="S122" s="93">
        <f t="shared" si="5"/>
        <v>0</v>
      </c>
      <c r="T122" s="110"/>
      <c r="U122" s="150">
        <f t="shared" si="6"/>
        <v>0</v>
      </c>
      <c r="V122" s="108">
        <f t="shared" si="7"/>
        <v>0</v>
      </c>
      <c r="W122" s="108">
        <f t="shared" si="8"/>
        <v>0</v>
      </c>
      <c r="X122" s="108">
        <f t="shared" si="0"/>
        <v>0</v>
      </c>
      <c r="Y122" s="93">
        <f t="shared" si="1"/>
        <v>0</v>
      </c>
      <c r="Z122" s="63">
        <f t="shared" si="9"/>
        <v>0</v>
      </c>
      <c r="AA122" s="93">
        <f t="shared" si="2"/>
        <v>0</v>
      </c>
      <c r="AB122" s="93">
        <f t="shared" si="10"/>
        <v>0</v>
      </c>
    </row>
    <row r="123" spans="2:28" ht="12.75">
      <c r="B123" s="93">
        <f t="shared" si="11"/>
      </c>
      <c r="C123" s="109"/>
      <c r="D123" s="110"/>
      <c r="E123" s="110"/>
      <c r="F123" s="110"/>
      <c r="G123" s="111"/>
      <c r="H123" s="110"/>
      <c r="I123" s="110"/>
      <c r="J123" s="110"/>
      <c r="K123" s="109"/>
      <c r="L123" s="109"/>
      <c r="M123" s="146">
        <f t="shared" si="3"/>
        <v>0</v>
      </c>
      <c r="N123" s="148"/>
      <c r="O123" s="147">
        <f t="shared" si="4"/>
        <v>0</v>
      </c>
      <c r="P123" s="145">
        <f>IF(E123="",0,VLOOKUP(E123,Unvan!$C$4:$D$14,2,FALSE))</f>
        <v>0</v>
      </c>
      <c r="Q123" s="158"/>
      <c r="R123" s="158"/>
      <c r="S123" s="93">
        <f t="shared" si="5"/>
        <v>0</v>
      </c>
      <c r="T123" s="110"/>
      <c r="U123" s="150">
        <f t="shared" si="6"/>
        <v>0</v>
      </c>
      <c r="V123" s="108">
        <f t="shared" si="7"/>
        <v>0</v>
      </c>
      <c r="W123" s="108">
        <f t="shared" si="8"/>
        <v>0</v>
      </c>
      <c r="X123" s="108">
        <f t="shared" si="0"/>
        <v>0</v>
      </c>
      <c r="Y123" s="93">
        <f t="shared" si="1"/>
        <v>0</v>
      </c>
      <c r="Z123" s="63">
        <f t="shared" si="9"/>
        <v>0</v>
      </c>
      <c r="AA123" s="93">
        <f t="shared" si="2"/>
        <v>0</v>
      </c>
      <c r="AB123" s="93">
        <f t="shared" si="10"/>
        <v>0</v>
      </c>
    </row>
    <row r="124" spans="2:28" ht="12.75">
      <c r="B124" s="93">
        <f t="shared" si="11"/>
      </c>
      <c r="C124" s="109"/>
      <c r="D124" s="110"/>
      <c r="E124" s="110"/>
      <c r="F124" s="110"/>
      <c r="G124" s="111"/>
      <c r="H124" s="110"/>
      <c r="I124" s="110"/>
      <c r="J124" s="110"/>
      <c r="K124" s="109"/>
      <c r="L124" s="109"/>
      <c r="M124" s="146">
        <f t="shared" si="3"/>
        <v>0</v>
      </c>
      <c r="N124" s="148"/>
      <c r="O124" s="147">
        <f t="shared" si="4"/>
        <v>0</v>
      </c>
      <c r="P124" s="145">
        <f>IF(E124="",0,VLOOKUP(E124,Unvan!$C$4:$D$14,2,FALSE))</f>
        <v>0</v>
      </c>
      <c r="Q124" s="158"/>
      <c r="R124" s="158"/>
      <c r="S124" s="93">
        <f t="shared" si="5"/>
        <v>0</v>
      </c>
      <c r="T124" s="110"/>
      <c r="U124" s="150">
        <f t="shared" si="6"/>
        <v>0</v>
      </c>
      <c r="V124" s="108">
        <f t="shared" si="7"/>
        <v>0</v>
      </c>
      <c r="W124" s="108">
        <f t="shared" si="8"/>
        <v>0</v>
      </c>
      <c r="X124" s="108">
        <f t="shared" si="0"/>
        <v>0</v>
      </c>
      <c r="Y124" s="93">
        <f t="shared" si="1"/>
        <v>0</v>
      </c>
      <c r="Z124" s="63">
        <f t="shared" si="9"/>
        <v>0</v>
      </c>
      <c r="AA124" s="93">
        <f t="shared" si="2"/>
        <v>0</v>
      </c>
      <c r="AB124" s="93">
        <f t="shared" si="10"/>
        <v>0</v>
      </c>
    </row>
    <row r="125" spans="2:28" ht="12.75">
      <c r="B125" s="93">
        <f t="shared" si="11"/>
      </c>
      <c r="C125" s="109"/>
      <c r="D125" s="110"/>
      <c r="E125" s="110"/>
      <c r="F125" s="110"/>
      <c r="G125" s="111"/>
      <c r="H125" s="110"/>
      <c r="I125" s="110"/>
      <c r="J125" s="110"/>
      <c r="K125" s="109"/>
      <c r="L125" s="109"/>
      <c r="M125" s="146">
        <f t="shared" si="3"/>
        <v>0</v>
      </c>
      <c r="N125" s="148"/>
      <c r="O125" s="147">
        <f t="shared" si="4"/>
        <v>0</v>
      </c>
      <c r="P125" s="145">
        <f>IF(E125="",0,VLOOKUP(E125,Unvan!$C$4:$D$14,2,FALSE))</f>
        <v>0</v>
      </c>
      <c r="Q125" s="158"/>
      <c r="R125" s="158"/>
      <c r="S125" s="93">
        <f t="shared" si="5"/>
        <v>0</v>
      </c>
      <c r="T125" s="110"/>
      <c r="U125" s="150">
        <f t="shared" si="6"/>
        <v>0</v>
      </c>
      <c r="V125" s="108">
        <f t="shared" si="7"/>
        <v>0</v>
      </c>
      <c r="W125" s="108">
        <f t="shared" si="8"/>
        <v>0</v>
      </c>
      <c r="X125" s="108">
        <f t="shared" si="0"/>
        <v>0</v>
      </c>
      <c r="Y125" s="93">
        <f t="shared" si="1"/>
        <v>0</v>
      </c>
      <c r="Z125" s="63">
        <f t="shared" si="9"/>
        <v>0</v>
      </c>
      <c r="AA125" s="93">
        <f t="shared" si="2"/>
        <v>0</v>
      </c>
      <c r="AB125" s="93">
        <f t="shared" si="10"/>
        <v>0</v>
      </c>
    </row>
    <row r="126" spans="2:28" ht="12.75">
      <c r="B126" s="93">
        <f t="shared" si="11"/>
      </c>
      <c r="C126" s="109"/>
      <c r="D126" s="110"/>
      <c r="E126" s="110"/>
      <c r="F126" s="110"/>
      <c r="G126" s="111"/>
      <c r="H126" s="110"/>
      <c r="I126" s="110"/>
      <c r="J126" s="110"/>
      <c r="K126" s="109"/>
      <c r="L126" s="109"/>
      <c r="M126" s="146">
        <f t="shared" si="3"/>
        <v>0</v>
      </c>
      <c r="N126" s="148"/>
      <c r="O126" s="147">
        <f t="shared" si="4"/>
        <v>0</v>
      </c>
      <c r="P126" s="145">
        <f>IF(E126="",0,VLOOKUP(E126,Unvan!$C$4:$D$14,2,FALSE))</f>
        <v>0</v>
      </c>
      <c r="Q126" s="158"/>
      <c r="R126" s="158"/>
      <c r="S126" s="93">
        <f t="shared" si="5"/>
        <v>0</v>
      </c>
      <c r="T126" s="110"/>
      <c r="U126" s="150">
        <f t="shared" si="6"/>
        <v>0</v>
      </c>
      <c r="V126" s="108">
        <f t="shared" si="7"/>
        <v>0</v>
      </c>
      <c r="W126" s="108">
        <f t="shared" si="8"/>
        <v>0</v>
      </c>
      <c r="X126" s="108">
        <f t="shared" si="0"/>
        <v>0</v>
      </c>
      <c r="Y126" s="93">
        <f t="shared" si="1"/>
        <v>0</v>
      </c>
      <c r="Z126" s="63">
        <f t="shared" si="9"/>
        <v>0</v>
      </c>
      <c r="AA126" s="93">
        <f t="shared" si="2"/>
        <v>0</v>
      </c>
      <c r="AB126" s="93">
        <f t="shared" si="10"/>
        <v>0</v>
      </c>
    </row>
    <row r="127" spans="2:28" ht="12.75">
      <c r="B127" s="93">
        <f t="shared" si="11"/>
      </c>
      <c r="C127" s="109"/>
      <c r="D127" s="110"/>
      <c r="E127" s="110"/>
      <c r="F127" s="110"/>
      <c r="G127" s="111"/>
      <c r="H127" s="110"/>
      <c r="I127" s="110"/>
      <c r="J127" s="110"/>
      <c r="K127" s="109"/>
      <c r="L127" s="109"/>
      <c r="M127" s="146">
        <f t="shared" si="3"/>
        <v>0</v>
      </c>
      <c r="N127" s="148"/>
      <c r="O127" s="147">
        <f t="shared" si="4"/>
        <v>0</v>
      </c>
      <c r="P127" s="145">
        <f>IF(E127="",0,VLOOKUP(E127,Unvan!$C$4:$D$14,2,FALSE))</f>
        <v>0</v>
      </c>
      <c r="Q127" s="158"/>
      <c r="R127" s="158"/>
      <c r="S127" s="93">
        <f t="shared" si="5"/>
        <v>0</v>
      </c>
      <c r="T127" s="110"/>
      <c r="U127" s="150">
        <f t="shared" si="6"/>
        <v>0</v>
      </c>
      <c r="V127" s="108">
        <f t="shared" si="7"/>
        <v>0</v>
      </c>
      <c r="W127" s="108">
        <f t="shared" si="8"/>
        <v>0</v>
      </c>
      <c r="X127" s="108">
        <f t="shared" si="0"/>
        <v>0</v>
      </c>
      <c r="Y127" s="93">
        <f t="shared" si="1"/>
        <v>0</v>
      </c>
      <c r="Z127" s="63">
        <f t="shared" si="9"/>
        <v>0</v>
      </c>
      <c r="AA127" s="93">
        <f t="shared" si="2"/>
        <v>0</v>
      </c>
      <c r="AB127" s="93">
        <f t="shared" si="10"/>
        <v>0</v>
      </c>
    </row>
    <row r="128" spans="2:28" ht="12.75">
      <c r="B128" s="93">
        <f t="shared" si="11"/>
      </c>
      <c r="C128" s="109"/>
      <c r="D128" s="110"/>
      <c r="E128" s="110"/>
      <c r="F128" s="110"/>
      <c r="G128" s="111"/>
      <c r="H128" s="110"/>
      <c r="I128" s="110"/>
      <c r="J128" s="110"/>
      <c r="K128" s="109"/>
      <c r="L128" s="109"/>
      <c r="M128" s="146">
        <f t="shared" si="3"/>
        <v>0</v>
      </c>
      <c r="N128" s="148"/>
      <c r="O128" s="147">
        <f t="shared" si="4"/>
        <v>0</v>
      </c>
      <c r="P128" s="145">
        <f>IF(E128="",0,VLOOKUP(E128,Unvan!$C$4:$D$14,2,FALSE))</f>
        <v>0</v>
      </c>
      <c r="Q128" s="158"/>
      <c r="R128" s="158"/>
      <c r="S128" s="93">
        <f t="shared" si="5"/>
        <v>0</v>
      </c>
      <c r="T128" s="110"/>
      <c r="U128" s="150">
        <f t="shared" si="6"/>
        <v>0</v>
      </c>
      <c r="V128" s="108">
        <f t="shared" si="7"/>
        <v>0</v>
      </c>
      <c r="W128" s="108">
        <f t="shared" si="8"/>
        <v>0</v>
      </c>
      <c r="X128" s="108">
        <f t="shared" si="0"/>
        <v>0</v>
      </c>
      <c r="Y128" s="93">
        <f t="shared" si="1"/>
        <v>0</v>
      </c>
      <c r="Z128" s="63">
        <f t="shared" si="9"/>
        <v>0</v>
      </c>
      <c r="AA128" s="93">
        <f t="shared" si="2"/>
        <v>0</v>
      </c>
      <c r="AB128" s="93">
        <f t="shared" si="10"/>
        <v>0</v>
      </c>
    </row>
    <row r="129" spans="2:28" ht="12.75">
      <c r="B129" s="93">
        <f t="shared" si="11"/>
      </c>
      <c r="C129" s="109"/>
      <c r="D129" s="110"/>
      <c r="E129" s="110"/>
      <c r="F129" s="110"/>
      <c r="G129" s="111"/>
      <c r="H129" s="110"/>
      <c r="I129" s="110"/>
      <c r="J129" s="110"/>
      <c r="K129" s="109"/>
      <c r="L129" s="109"/>
      <c r="M129" s="146">
        <f t="shared" si="3"/>
        <v>0</v>
      </c>
      <c r="N129" s="148"/>
      <c r="O129" s="147">
        <f t="shared" si="4"/>
        <v>0</v>
      </c>
      <c r="P129" s="145">
        <f>IF(E129="",0,VLOOKUP(E129,Unvan!$C$4:$D$14,2,FALSE))</f>
        <v>0</v>
      </c>
      <c r="Q129" s="158"/>
      <c r="R129" s="158"/>
      <c r="S129" s="93">
        <f t="shared" si="5"/>
        <v>0</v>
      </c>
      <c r="T129" s="110"/>
      <c r="U129" s="150">
        <f t="shared" si="6"/>
        <v>0</v>
      </c>
      <c r="V129" s="108">
        <f t="shared" si="7"/>
        <v>0</v>
      </c>
      <c r="W129" s="108">
        <f t="shared" si="8"/>
        <v>0</v>
      </c>
      <c r="X129" s="108">
        <f t="shared" si="0"/>
        <v>0</v>
      </c>
      <c r="Y129" s="93">
        <f t="shared" si="1"/>
        <v>0</v>
      </c>
      <c r="Z129" s="63">
        <f t="shared" si="9"/>
        <v>0</v>
      </c>
      <c r="AA129" s="93">
        <f t="shared" si="2"/>
        <v>0</v>
      </c>
      <c r="AB129" s="93">
        <f t="shared" si="10"/>
        <v>0</v>
      </c>
    </row>
    <row r="130" spans="2:28" ht="12.75">
      <c r="B130" s="93">
        <f t="shared" si="11"/>
      </c>
      <c r="C130" s="109"/>
      <c r="D130" s="110"/>
      <c r="E130" s="110"/>
      <c r="F130" s="110"/>
      <c r="G130" s="111"/>
      <c r="H130" s="110"/>
      <c r="I130" s="110"/>
      <c r="J130" s="110"/>
      <c r="K130" s="109"/>
      <c r="L130" s="109"/>
      <c r="M130" s="146">
        <f t="shared" si="3"/>
        <v>0</v>
      </c>
      <c r="N130" s="148"/>
      <c r="O130" s="147">
        <f t="shared" si="4"/>
        <v>0</v>
      </c>
      <c r="P130" s="145">
        <f>IF(E130="",0,VLOOKUP(E130,Unvan!$C$4:$D$14,2,FALSE))</f>
        <v>0</v>
      </c>
      <c r="Q130" s="158"/>
      <c r="R130" s="158"/>
      <c r="S130" s="93">
        <f t="shared" si="5"/>
        <v>0</v>
      </c>
      <c r="T130" s="110"/>
      <c r="U130" s="150">
        <f t="shared" si="6"/>
        <v>0</v>
      </c>
      <c r="V130" s="108">
        <f t="shared" si="7"/>
        <v>0</v>
      </c>
      <c r="W130" s="108">
        <f t="shared" si="8"/>
        <v>0</v>
      </c>
      <c r="X130" s="108">
        <f t="shared" si="0"/>
        <v>0</v>
      </c>
      <c r="Y130" s="93">
        <f t="shared" si="1"/>
        <v>0</v>
      </c>
      <c r="Z130" s="63">
        <f t="shared" si="9"/>
        <v>0</v>
      </c>
      <c r="AA130" s="93">
        <f t="shared" si="2"/>
        <v>0</v>
      </c>
      <c r="AB130" s="93">
        <f t="shared" si="10"/>
        <v>0</v>
      </c>
    </row>
    <row r="131" spans="2:28" ht="12.75">
      <c r="B131" s="93">
        <f t="shared" si="11"/>
      </c>
      <c r="C131" s="109"/>
      <c r="D131" s="110"/>
      <c r="E131" s="110"/>
      <c r="F131" s="110"/>
      <c r="G131" s="111"/>
      <c r="H131" s="110"/>
      <c r="I131" s="110"/>
      <c r="J131" s="110"/>
      <c r="K131" s="109"/>
      <c r="L131" s="109"/>
      <c r="M131" s="146">
        <f t="shared" si="3"/>
        <v>0</v>
      </c>
      <c r="N131" s="148"/>
      <c r="O131" s="147">
        <f t="shared" si="4"/>
        <v>0</v>
      </c>
      <c r="P131" s="145">
        <f>IF(E131="",0,VLOOKUP(E131,Unvan!$C$4:$D$14,2,FALSE))</f>
        <v>0</v>
      </c>
      <c r="Q131" s="158"/>
      <c r="R131" s="158"/>
      <c r="S131" s="93">
        <f t="shared" si="5"/>
        <v>0</v>
      </c>
      <c r="T131" s="110"/>
      <c r="U131" s="150">
        <f t="shared" si="6"/>
        <v>0</v>
      </c>
      <c r="V131" s="108">
        <f t="shared" si="7"/>
        <v>0</v>
      </c>
      <c r="W131" s="108">
        <f t="shared" si="8"/>
        <v>0</v>
      </c>
      <c r="X131" s="108">
        <f t="shared" si="0"/>
        <v>0</v>
      </c>
      <c r="Y131" s="93">
        <f t="shared" si="1"/>
        <v>0</v>
      </c>
      <c r="Z131" s="63">
        <f t="shared" si="9"/>
        <v>0</v>
      </c>
      <c r="AA131" s="93">
        <f t="shared" si="2"/>
        <v>0</v>
      </c>
      <c r="AB131" s="93">
        <f t="shared" si="10"/>
        <v>0</v>
      </c>
    </row>
    <row r="132" spans="2:28" ht="12.75">
      <c r="B132" s="93">
        <f t="shared" si="11"/>
      </c>
      <c r="C132" s="109"/>
      <c r="D132" s="110"/>
      <c r="E132" s="110"/>
      <c r="F132" s="110"/>
      <c r="G132" s="111"/>
      <c r="H132" s="110"/>
      <c r="I132" s="110"/>
      <c r="J132" s="110"/>
      <c r="K132" s="109"/>
      <c r="L132" s="109"/>
      <c r="M132" s="146">
        <f t="shared" si="3"/>
        <v>0</v>
      </c>
      <c r="N132" s="148"/>
      <c r="O132" s="147">
        <f t="shared" si="4"/>
        <v>0</v>
      </c>
      <c r="P132" s="145">
        <f>IF(E132="",0,VLOOKUP(E132,Unvan!$C$4:$D$14,2,FALSE))</f>
        <v>0</v>
      </c>
      <c r="Q132" s="158"/>
      <c r="R132" s="158"/>
      <c r="S132" s="93">
        <f t="shared" si="5"/>
        <v>0</v>
      </c>
      <c r="T132" s="110"/>
      <c r="U132" s="150">
        <f t="shared" si="6"/>
        <v>0</v>
      </c>
      <c r="V132" s="108">
        <f t="shared" si="7"/>
        <v>0</v>
      </c>
      <c r="W132" s="108">
        <f t="shared" si="8"/>
        <v>0</v>
      </c>
      <c r="X132" s="108">
        <f t="shared" si="0"/>
        <v>0</v>
      </c>
      <c r="Y132" s="93">
        <f t="shared" si="1"/>
        <v>0</v>
      </c>
      <c r="Z132" s="63">
        <f t="shared" si="9"/>
        <v>0</v>
      </c>
      <c r="AA132" s="93">
        <f t="shared" si="2"/>
        <v>0</v>
      </c>
      <c r="AB132" s="93">
        <f t="shared" si="10"/>
        <v>0</v>
      </c>
    </row>
    <row r="133" spans="2:28" ht="12.75">
      <c r="B133" s="93">
        <f t="shared" si="11"/>
      </c>
      <c r="C133" s="109"/>
      <c r="D133" s="110"/>
      <c r="E133" s="110"/>
      <c r="F133" s="110"/>
      <c r="G133" s="111"/>
      <c r="H133" s="110"/>
      <c r="I133" s="110"/>
      <c r="J133" s="110"/>
      <c r="K133" s="109"/>
      <c r="L133" s="109"/>
      <c r="M133" s="146">
        <f t="shared" si="3"/>
        <v>0</v>
      </c>
      <c r="N133" s="148"/>
      <c r="O133" s="147">
        <f t="shared" si="4"/>
        <v>0</v>
      </c>
      <c r="P133" s="145">
        <f>IF(E133="",0,VLOOKUP(E133,Unvan!$C$4:$D$14,2,FALSE))</f>
        <v>0</v>
      </c>
      <c r="Q133" s="158"/>
      <c r="R133" s="158"/>
      <c r="S133" s="93">
        <f t="shared" si="5"/>
        <v>0</v>
      </c>
      <c r="T133" s="110"/>
      <c r="U133" s="150">
        <f t="shared" si="6"/>
        <v>0</v>
      </c>
      <c r="V133" s="108">
        <f t="shared" si="7"/>
        <v>0</v>
      </c>
      <c r="W133" s="108">
        <f t="shared" si="8"/>
        <v>0</v>
      </c>
      <c r="X133" s="108">
        <f t="shared" si="0"/>
        <v>0</v>
      </c>
      <c r="Y133" s="93">
        <f t="shared" si="1"/>
        <v>0</v>
      </c>
      <c r="Z133" s="63">
        <f t="shared" si="9"/>
        <v>0</v>
      </c>
      <c r="AA133" s="93">
        <f t="shared" si="2"/>
        <v>0</v>
      </c>
      <c r="AB133" s="93">
        <f t="shared" si="10"/>
        <v>0</v>
      </c>
    </row>
    <row r="134" spans="2:28" ht="12.75">
      <c r="B134" s="93">
        <f t="shared" si="11"/>
      </c>
      <c r="C134" s="109"/>
      <c r="D134" s="110"/>
      <c r="E134" s="110"/>
      <c r="F134" s="110"/>
      <c r="G134" s="111"/>
      <c r="H134" s="110"/>
      <c r="I134" s="110"/>
      <c r="J134" s="110"/>
      <c r="K134" s="109"/>
      <c r="L134" s="109"/>
      <c r="M134" s="146">
        <f t="shared" si="3"/>
        <v>0</v>
      </c>
      <c r="N134" s="148"/>
      <c r="O134" s="147">
        <f t="shared" si="4"/>
        <v>0</v>
      </c>
      <c r="P134" s="145">
        <f>IF(E134="",0,VLOOKUP(E134,Unvan!$C$4:$D$14,2,FALSE))</f>
        <v>0</v>
      </c>
      <c r="Q134" s="158"/>
      <c r="R134" s="158"/>
      <c r="S134" s="93">
        <f t="shared" si="5"/>
        <v>0</v>
      </c>
      <c r="T134" s="110"/>
      <c r="U134" s="150">
        <f t="shared" si="6"/>
        <v>0</v>
      </c>
      <c r="V134" s="108">
        <f t="shared" si="7"/>
        <v>0</v>
      </c>
      <c r="W134" s="108">
        <f t="shared" si="8"/>
        <v>0</v>
      </c>
      <c r="X134" s="108">
        <f t="shared" si="0"/>
        <v>0</v>
      </c>
      <c r="Y134" s="93">
        <f t="shared" si="1"/>
        <v>0</v>
      </c>
      <c r="Z134" s="63">
        <f t="shared" si="9"/>
        <v>0</v>
      </c>
      <c r="AA134" s="93">
        <f t="shared" si="2"/>
        <v>0</v>
      </c>
      <c r="AB134" s="93">
        <f t="shared" si="10"/>
        <v>0</v>
      </c>
    </row>
    <row r="135" spans="2:28" ht="12.75">
      <c r="B135" s="93">
        <f t="shared" si="11"/>
      </c>
      <c r="C135" s="109"/>
      <c r="D135" s="110"/>
      <c r="E135" s="110"/>
      <c r="F135" s="110"/>
      <c r="G135" s="111"/>
      <c r="H135" s="110"/>
      <c r="I135" s="110"/>
      <c r="J135" s="110"/>
      <c r="K135" s="109"/>
      <c r="L135" s="109"/>
      <c r="M135" s="146">
        <f t="shared" si="3"/>
        <v>0</v>
      </c>
      <c r="N135" s="148"/>
      <c r="O135" s="147">
        <f t="shared" si="4"/>
        <v>0</v>
      </c>
      <c r="P135" s="145">
        <f>IF(E135="",0,VLOOKUP(E135,Unvan!$C$4:$D$14,2,FALSE))</f>
        <v>0</v>
      </c>
      <c r="Q135" s="158"/>
      <c r="R135" s="158"/>
      <c r="S135" s="93">
        <f t="shared" si="5"/>
        <v>0</v>
      </c>
      <c r="T135" s="110"/>
      <c r="U135" s="150">
        <f t="shared" si="6"/>
        <v>0</v>
      </c>
      <c r="V135" s="108">
        <f t="shared" si="7"/>
        <v>0</v>
      </c>
      <c r="W135" s="108">
        <f t="shared" si="8"/>
        <v>0</v>
      </c>
      <c r="X135" s="108">
        <f t="shared" si="0"/>
        <v>0</v>
      </c>
      <c r="Y135" s="93">
        <f t="shared" si="1"/>
        <v>0</v>
      </c>
      <c r="Z135" s="63">
        <f t="shared" si="9"/>
        <v>0</v>
      </c>
      <c r="AA135" s="93">
        <f t="shared" si="2"/>
        <v>0</v>
      </c>
      <c r="AB135" s="93">
        <f t="shared" si="10"/>
        <v>0</v>
      </c>
    </row>
    <row r="136" spans="2:28" ht="12.75">
      <c r="B136" s="93">
        <f t="shared" si="11"/>
      </c>
      <c r="C136" s="109"/>
      <c r="D136" s="110"/>
      <c r="E136" s="110"/>
      <c r="F136" s="110"/>
      <c r="G136" s="111"/>
      <c r="H136" s="110"/>
      <c r="I136" s="110"/>
      <c r="J136" s="110"/>
      <c r="K136" s="109"/>
      <c r="L136" s="109"/>
      <c r="M136" s="146">
        <f t="shared" si="3"/>
        <v>0</v>
      </c>
      <c r="N136" s="148"/>
      <c r="O136" s="147">
        <f t="shared" si="4"/>
        <v>0</v>
      </c>
      <c r="P136" s="145">
        <f>IF(E136="",0,VLOOKUP(E136,Unvan!$C$4:$D$14,2,FALSE))</f>
        <v>0</v>
      </c>
      <c r="Q136" s="158"/>
      <c r="R136" s="158"/>
      <c r="S136" s="93">
        <f t="shared" si="5"/>
        <v>0</v>
      </c>
      <c r="T136" s="110"/>
      <c r="U136" s="150">
        <f t="shared" si="6"/>
        <v>0</v>
      </c>
      <c r="V136" s="108">
        <f t="shared" si="7"/>
        <v>0</v>
      </c>
      <c r="W136" s="108">
        <f t="shared" si="8"/>
        <v>0</v>
      </c>
      <c r="X136" s="108">
        <f t="shared" si="0"/>
        <v>0</v>
      </c>
      <c r="Y136" s="93">
        <f t="shared" si="1"/>
        <v>0</v>
      </c>
      <c r="Z136" s="63">
        <f t="shared" si="9"/>
        <v>0</v>
      </c>
      <c r="AA136" s="93">
        <f t="shared" si="2"/>
        <v>0</v>
      </c>
      <c r="AB136" s="93">
        <f t="shared" si="10"/>
        <v>0</v>
      </c>
    </row>
    <row r="137" spans="2:28" ht="12.75">
      <c r="B137" s="93">
        <f t="shared" si="11"/>
      </c>
      <c r="C137" s="109"/>
      <c r="D137" s="110"/>
      <c r="E137" s="110"/>
      <c r="F137" s="110"/>
      <c r="G137" s="111"/>
      <c r="H137" s="110"/>
      <c r="I137" s="110"/>
      <c r="J137" s="110"/>
      <c r="K137" s="109"/>
      <c r="L137" s="109"/>
      <c r="M137" s="146">
        <f t="shared" si="3"/>
        <v>0</v>
      </c>
      <c r="N137" s="148"/>
      <c r="O137" s="147">
        <f t="shared" si="4"/>
        <v>0</v>
      </c>
      <c r="P137" s="145">
        <f>IF(E137="",0,VLOOKUP(E137,Unvan!$C$4:$D$14,2,FALSE))</f>
        <v>0</v>
      </c>
      <c r="Q137" s="158"/>
      <c r="R137" s="158"/>
      <c r="S137" s="93">
        <f t="shared" si="5"/>
        <v>0</v>
      </c>
      <c r="T137" s="110"/>
      <c r="U137" s="150">
        <f t="shared" si="6"/>
        <v>0</v>
      </c>
      <c r="V137" s="108">
        <f t="shared" si="7"/>
        <v>0</v>
      </c>
      <c r="W137" s="108">
        <f t="shared" si="8"/>
        <v>0</v>
      </c>
      <c r="X137" s="108">
        <f t="shared" si="0"/>
        <v>0</v>
      </c>
      <c r="Y137" s="93">
        <f t="shared" si="1"/>
        <v>0</v>
      </c>
      <c r="Z137" s="63">
        <f t="shared" si="9"/>
        <v>0</v>
      </c>
      <c r="AA137" s="93">
        <f t="shared" si="2"/>
        <v>0</v>
      </c>
      <c r="AB137" s="93">
        <f t="shared" si="10"/>
        <v>0</v>
      </c>
    </row>
    <row r="138" spans="2:28" ht="12.75">
      <c r="B138" s="93">
        <f t="shared" si="11"/>
      </c>
      <c r="C138" s="109"/>
      <c r="D138" s="110"/>
      <c r="E138" s="110"/>
      <c r="F138" s="110"/>
      <c r="G138" s="111"/>
      <c r="H138" s="110"/>
      <c r="I138" s="110"/>
      <c r="J138" s="110"/>
      <c r="K138" s="109"/>
      <c r="L138" s="109"/>
      <c r="M138" s="146">
        <f t="shared" si="3"/>
        <v>0</v>
      </c>
      <c r="N138" s="148"/>
      <c r="O138" s="147">
        <f t="shared" si="4"/>
        <v>0</v>
      </c>
      <c r="P138" s="145">
        <f>IF(E138="",0,VLOOKUP(E138,Unvan!$C$4:$D$14,2,FALSE))</f>
        <v>0</v>
      </c>
      <c r="Q138" s="158"/>
      <c r="R138" s="158"/>
      <c r="S138" s="93">
        <f t="shared" si="5"/>
        <v>0</v>
      </c>
      <c r="T138" s="110"/>
      <c r="U138" s="150">
        <f t="shared" si="6"/>
        <v>0</v>
      </c>
      <c r="V138" s="108">
        <f t="shared" si="7"/>
        <v>0</v>
      </c>
      <c r="W138" s="108">
        <f t="shared" si="8"/>
        <v>0</v>
      </c>
      <c r="X138" s="108">
        <f t="shared" si="0"/>
        <v>0</v>
      </c>
      <c r="Y138" s="93">
        <f t="shared" si="1"/>
        <v>0</v>
      </c>
      <c r="Z138" s="63">
        <f t="shared" si="9"/>
        <v>0</v>
      </c>
      <c r="AA138" s="93">
        <f t="shared" si="2"/>
        <v>0</v>
      </c>
      <c r="AB138" s="93">
        <f t="shared" si="10"/>
        <v>0</v>
      </c>
    </row>
    <row r="139" spans="2:28" ht="12.75">
      <c r="B139" s="93">
        <f t="shared" si="11"/>
      </c>
      <c r="C139" s="109"/>
      <c r="D139" s="110"/>
      <c r="E139" s="110"/>
      <c r="F139" s="110"/>
      <c r="G139" s="111"/>
      <c r="H139" s="110"/>
      <c r="I139" s="110"/>
      <c r="J139" s="110"/>
      <c r="K139" s="109"/>
      <c r="L139" s="109"/>
      <c r="M139" s="146">
        <f t="shared" si="3"/>
        <v>0</v>
      </c>
      <c r="N139" s="148"/>
      <c r="O139" s="147">
        <f t="shared" si="4"/>
        <v>0</v>
      </c>
      <c r="P139" s="145">
        <f>IF(E139="",0,VLOOKUP(E139,Unvan!$C$4:$D$14,2,FALSE))</f>
        <v>0</v>
      </c>
      <c r="Q139" s="158"/>
      <c r="R139" s="158"/>
      <c r="S139" s="93">
        <f t="shared" si="5"/>
        <v>0</v>
      </c>
      <c r="T139" s="110"/>
      <c r="U139" s="150">
        <f t="shared" si="6"/>
        <v>0</v>
      </c>
      <c r="V139" s="108">
        <f t="shared" si="7"/>
        <v>0</v>
      </c>
      <c r="W139" s="108">
        <f t="shared" si="8"/>
        <v>0</v>
      </c>
      <c r="X139" s="108">
        <f t="shared" si="0"/>
        <v>0</v>
      </c>
      <c r="Y139" s="93">
        <f t="shared" si="1"/>
        <v>0</v>
      </c>
      <c r="Z139" s="63">
        <f t="shared" si="9"/>
        <v>0</v>
      </c>
      <c r="AA139" s="93">
        <f t="shared" si="2"/>
        <v>0</v>
      </c>
      <c r="AB139" s="93">
        <f t="shared" si="10"/>
        <v>0</v>
      </c>
    </row>
    <row r="140" spans="2:28" ht="12.75">
      <c r="B140" s="93">
        <f t="shared" si="11"/>
      </c>
      <c r="C140" s="109"/>
      <c r="D140" s="110"/>
      <c r="E140" s="110"/>
      <c r="F140" s="110"/>
      <c r="G140" s="111"/>
      <c r="H140" s="110"/>
      <c r="I140" s="110"/>
      <c r="J140" s="110"/>
      <c r="K140" s="109"/>
      <c r="L140" s="109"/>
      <c r="M140" s="146">
        <f t="shared" si="3"/>
        <v>0</v>
      </c>
      <c r="N140" s="148"/>
      <c r="O140" s="147">
        <f t="shared" si="4"/>
        <v>0</v>
      </c>
      <c r="P140" s="145">
        <f>IF(E140="",0,VLOOKUP(E140,Unvan!$C$4:$D$14,2,FALSE))</f>
        <v>0</v>
      </c>
      <c r="Q140" s="158"/>
      <c r="R140" s="158"/>
      <c r="S140" s="93">
        <f t="shared" si="5"/>
        <v>0</v>
      </c>
      <c r="T140" s="110"/>
      <c r="U140" s="150">
        <f t="shared" si="6"/>
        <v>0</v>
      </c>
      <c r="V140" s="108">
        <f t="shared" si="7"/>
        <v>0</v>
      </c>
      <c r="W140" s="108">
        <f t="shared" si="8"/>
        <v>0</v>
      </c>
      <c r="X140" s="108">
        <f t="shared" si="0"/>
        <v>0</v>
      </c>
      <c r="Y140" s="93">
        <f t="shared" si="1"/>
        <v>0</v>
      </c>
      <c r="Z140" s="63">
        <f t="shared" si="9"/>
        <v>0</v>
      </c>
      <c r="AA140" s="93">
        <f t="shared" si="2"/>
        <v>0</v>
      </c>
      <c r="AB140" s="93">
        <f t="shared" si="10"/>
        <v>0</v>
      </c>
    </row>
    <row r="141" spans="2:28" ht="12.75">
      <c r="B141" s="93">
        <f t="shared" si="11"/>
      </c>
      <c r="C141" s="109"/>
      <c r="D141" s="110"/>
      <c r="E141" s="110"/>
      <c r="F141" s="110"/>
      <c r="G141" s="111"/>
      <c r="H141" s="110"/>
      <c r="I141" s="110"/>
      <c r="J141" s="110"/>
      <c r="K141" s="109"/>
      <c r="L141" s="109"/>
      <c r="M141" s="146">
        <f t="shared" si="3"/>
        <v>0</v>
      </c>
      <c r="N141" s="148"/>
      <c r="O141" s="147">
        <f t="shared" si="4"/>
        <v>0</v>
      </c>
      <c r="P141" s="145">
        <f>IF(E141="",0,VLOOKUP(E141,Unvan!$C$4:$D$14,2,FALSE))</f>
        <v>0</v>
      </c>
      <c r="Q141" s="158"/>
      <c r="R141" s="158"/>
      <c r="S141" s="93">
        <f t="shared" si="5"/>
        <v>0</v>
      </c>
      <c r="T141" s="110"/>
      <c r="U141" s="150">
        <f t="shared" si="6"/>
        <v>0</v>
      </c>
      <c r="V141" s="108">
        <f t="shared" si="7"/>
        <v>0</v>
      </c>
      <c r="W141" s="108">
        <f t="shared" si="8"/>
        <v>0</v>
      </c>
      <c r="X141" s="108">
        <f t="shared" si="0"/>
        <v>0</v>
      </c>
      <c r="Y141" s="93">
        <f t="shared" si="1"/>
        <v>0</v>
      </c>
      <c r="Z141" s="63">
        <f t="shared" si="9"/>
        <v>0</v>
      </c>
      <c r="AA141" s="93">
        <f t="shared" si="2"/>
        <v>0</v>
      </c>
      <c r="AB141" s="93">
        <f t="shared" si="10"/>
        <v>0</v>
      </c>
    </row>
    <row r="142" spans="2:28" ht="12.75">
      <c r="B142" s="93">
        <f t="shared" si="11"/>
      </c>
      <c r="C142" s="109"/>
      <c r="D142" s="110"/>
      <c r="E142" s="110"/>
      <c r="F142" s="110"/>
      <c r="G142" s="111"/>
      <c r="H142" s="110"/>
      <c r="I142" s="110"/>
      <c r="J142" s="110"/>
      <c r="K142" s="109"/>
      <c r="L142" s="109"/>
      <c r="M142" s="146">
        <f t="shared" si="3"/>
        <v>0</v>
      </c>
      <c r="N142" s="148"/>
      <c r="O142" s="147">
        <f t="shared" si="4"/>
        <v>0</v>
      </c>
      <c r="P142" s="145">
        <f>IF(E142="",0,VLOOKUP(E142,Unvan!$C$4:$D$14,2,FALSE))</f>
        <v>0</v>
      </c>
      <c r="Q142" s="158"/>
      <c r="R142" s="158"/>
      <c r="S142" s="93">
        <f t="shared" si="5"/>
        <v>0</v>
      </c>
      <c r="T142" s="110"/>
      <c r="U142" s="150">
        <f t="shared" si="6"/>
        <v>0</v>
      </c>
      <c r="V142" s="108">
        <f t="shared" si="7"/>
        <v>0</v>
      </c>
      <c r="W142" s="108">
        <f t="shared" si="8"/>
        <v>0</v>
      </c>
      <c r="X142" s="108">
        <f t="shared" si="0"/>
        <v>0</v>
      </c>
      <c r="Y142" s="93">
        <f t="shared" si="1"/>
        <v>0</v>
      </c>
      <c r="Z142" s="63">
        <f t="shared" si="9"/>
        <v>0</v>
      </c>
      <c r="AA142" s="93">
        <f t="shared" si="2"/>
        <v>0</v>
      </c>
      <c r="AB142" s="93">
        <f t="shared" si="10"/>
        <v>0</v>
      </c>
    </row>
    <row r="143" spans="2:28" ht="12.75">
      <c r="B143" s="93">
        <f t="shared" si="11"/>
      </c>
      <c r="C143" s="109"/>
      <c r="D143" s="110"/>
      <c r="E143" s="110"/>
      <c r="F143" s="110"/>
      <c r="G143" s="111"/>
      <c r="H143" s="110"/>
      <c r="I143" s="110"/>
      <c r="J143" s="110"/>
      <c r="K143" s="109"/>
      <c r="L143" s="109"/>
      <c r="M143" s="146">
        <f t="shared" si="3"/>
        <v>0</v>
      </c>
      <c r="N143" s="148"/>
      <c r="O143" s="147">
        <f t="shared" si="4"/>
        <v>0</v>
      </c>
      <c r="P143" s="145">
        <f>IF(E143="",0,VLOOKUP(E143,Unvan!$C$4:$D$14,2,FALSE))</f>
        <v>0</v>
      </c>
      <c r="Q143" s="158"/>
      <c r="R143" s="158"/>
      <c r="S143" s="93">
        <f t="shared" si="5"/>
        <v>0</v>
      </c>
      <c r="T143" s="110"/>
      <c r="U143" s="150">
        <f t="shared" si="6"/>
        <v>0</v>
      </c>
      <c r="V143" s="108">
        <f t="shared" si="7"/>
        <v>0</v>
      </c>
      <c r="W143" s="108">
        <f t="shared" si="8"/>
        <v>0</v>
      </c>
      <c r="X143" s="108">
        <f t="shared" si="0"/>
        <v>0</v>
      </c>
      <c r="Y143" s="93">
        <f t="shared" si="1"/>
        <v>0</v>
      </c>
      <c r="Z143" s="63">
        <f t="shared" si="9"/>
        <v>0</v>
      </c>
      <c r="AA143" s="93">
        <f t="shared" si="2"/>
        <v>0</v>
      </c>
      <c r="AB143" s="93">
        <f t="shared" si="10"/>
        <v>0</v>
      </c>
    </row>
    <row r="144" spans="2:28" ht="12.75">
      <c r="B144" s="93">
        <f t="shared" si="11"/>
      </c>
      <c r="C144" s="109"/>
      <c r="D144" s="110"/>
      <c r="E144" s="110"/>
      <c r="F144" s="110"/>
      <c r="G144" s="111"/>
      <c r="H144" s="110"/>
      <c r="I144" s="110"/>
      <c r="J144" s="110"/>
      <c r="K144" s="109"/>
      <c r="L144" s="109"/>
      <c r="M144" s="146">
        <f t="shared" si="3"/>
        <v>0</v>
      </c>
      <c r="N144" s="148"/>
      <c r="O144" s="147">
        <f t="shared" si="4"/>
        <v>0</v>
      </c>
      <c r="P144" s="145">
        <f>IF(E144="",0,VLOOKUP(E144,Unvan!$C$4:$D$14,2,FALSE))</f>
        <v>0</v>
      </c>
      <c r="Q144" s="158"/>
      <c r="R144" s="158"/>
      <c r="S144" s="93">
        <f t="shared" si="5"/>
        <v>0</v>
      </c>
      <c r="T144" s="110"/>
      <c r="U144" s="150">
        <f t="shared" si="6"/>
        <v>0</v>
      </c>
      <c r="V144" s="108">
        <f t="shared" si="7"/>
        <v>0</v>
      </c>
      <c r="W144" s="108">
        <f t="shared" si="8"/>
        <v>0</v>
      </c>
      <c r="X144" s="108">
        <f t="shared" si="0"/>
        <v>0</v>
      </c>
      <c r="Y144" s="93">
        <f t="shared" si="1"/>
        <v>0</v>
      </c>
      <c r="Z144" s="63">
        <f t="shared" si="9"/>
        <v>0</v>
      </c>
      <c r="AA144" s="93">
        <f t="shared" si="2"/>
        <v>0</v>
      </c>
      <c r="AB144" s="93">
        <f t="shared" si="10"/>
        <v>0</v>
      </c>
    </row>
    <row r="145" spans="2:28" ht="12.75">
      <c r="B145" s="93">
        <f t="shared" si="11"/>
      </c>
      <c r="C145" s="109"/>
      <c r="D145" s="110"/>
      <c r="E145" s="110"/>
      <c r="F145" s="110"/>
      <c r="G145" s="111"/>
      <c r="H145" s="110"/>
      <c r="I145" s="110"/>
      <c r="J145" s="110"/>
      <c r="K145" s="109"/>
      <c r="L145" s="109"/>
      <c r="M145" s="146">
        <f t="shared" si="3"/>
        <v>0</v>
      </c>
      <c r="N145" s="148"/>
      <c r="O145" s="147">
        <f t="shared" si="4"/>
        <v>0</v>
      </c>
      <c r="P145" s="145">
        <f>IF(E145="",0,VLOOKUP(E145,Unvan!$C$4:$D$14,2,FALSE))</f>
        <v>0</v>
      </c>
      <c r="Q145" s="158"/>
      <c r="R145" s="158"/>
      <c r="S145" s="93">
        <f t="shared" si="5"/>
        <v>0</v>
      </c>
      <c r="T145" s="110"/>
      <c r="U145" s="150">
        <f t="shared" si="6"/>
        <v>0</v>
      </c>
      <c r="V145" s="108">
        <f t="shared" si="7"/>
        <v>0</v>
      </c>
      <c r="W145" s="108">
        <f t="shared" si="8"/>
        <v>0</v>
      </c>
      <c r="X145" s="108">
        <f t="shared" si="0"/>
        <v>0</v>
      </c>
      <c r="Y145" s="93">
        <f t="shared" si="1"/>
        <v>0</v>
      </c>
      <c r="Z145" s="63">
        <f t="shared" si="9"/>
        <v>0</v>
      </c>
      <c r="AA145" s="93">
        <f t="shared" si="2"/>
        <v>0</v>
      </c>
      <c r="AB145" s="93">
        <f t="shared" si="10"/>
        <v>0</v>
      </c>
    </row>
    <row r="146" spans="2:28" ht="12.75">
      <c r="B146" s="93">
        <f t="shared" si="11"/>
      </c>
      <c r="C146" s="109"/>
      <c r="D146" s="110"/>
      <c r="E146" s="110"/>
      <c r="F146" s="110"/>
      <c r="G146" s="111"/>
      <c r="H146" s="110"/>
      <c r="I146" s="110"/>
      <c r="J146" s="110"/>
      <c r="K146" s="109"/>
      <c r="L146" s="109"/>
      <c r="M146" s="146">
        <f t="shared" si="3"/>
        <v>0</v>
      </c>
      <c r="N146" s="148"/>
      <c r="O146" s="147">
        <f t="shared" si="4"/>
        <v>0</v>
      </c>
      <c r="P146" s="145">
        <f>IF(E146="",0,VLOOKUP(E146,Unvan!$C$4:$D$14,2,FALSE))</f>
        <v>0</v>
      </c>
      <c r="Q146" s="158"/>
      <c r="R146" s="158"/>
      <c r="S146" s="93">
        <f t="shared" si="5"/>
        <v>0</v>
      </c>
      <c r="T146" s="110"/>
      <c r="U146" s="150">
        <f t="shared" si="6"/>
        <v>0</v>
      </c>
      <c r="V146" s="108">
        <f t="shared" si="7"/>
        <v>0</v>
      </c>
      <c r="W146" s="108">
        <f t="shared" si="8"/>
        <v>0</v>
      </c>
      <c r="X146" s="108">
        <f t="shared" si="0"/>
        <v>0</v>
      </c>
      <c r="Y146" s="93">
        <f t="shared" si="1"/>
        <v>0</v>
      </c>
      <c r="Z146" s="63">
        <f t="shared" si="9"/>
        <v>0</v>
      </c>
      <c r="AA146" s="93">
        <f t="shared" si="2"/>
        <v>0</v>
      </c>
      <c r="AB146" s="93">
        <f t="shared" si="10"/>
        <v>0</v>
      </c>
    </row>
    <row r="147" spans="2:28" ht="12.75">
      <c r="B147" s="93">
        <f t="shared" si="11"/>
      </c>
      <c r="C147" s="109"/>
      <c r="D147" s="110"/>
      <c r="E147" s="110"/>
      <c r="F147" s="110"/>
      <c r="G147" s="111"/>
      <c r="H147" s="110"/>
      <c r="I147" s="110"/>
      <c r="J147" s="110"/>
      <c r="K147" s="109"/>
      <c r="L147" s="109"/>
      <c r="M147" s="146">
        <f t="shared" si="3"/>
        <v>0</v>
      </c>
      <c r="N147" s="148"/>
      <c r="O147" s="147">
        <f t="shared" si="4"/>
        <v>0</v>
      </c>
      <c r="P147" s="145">
        <f>IF(E147="",0,VLOOKUP(E147,Unvan!$C$4:$D$14,2,FALSE))</f>
        <v>0</v>
      </c>
      <c r="Q147" s="158"/>
      <c r="R147" s="158"/>
      <c r="S147" s="93">
        <f t="shared" si="5"/>
        <v>0</v>
      </c>
      <c r="T147" s="110"/>
      <c r="U147" s="150">
        <f t="shared" si="6"/>
        <v>0</v>
      </c>
      <c r="V147" s="108">
        <f t="shared" si="7"/>
        <v>0</v>
      </c>
      <c r="W147" s="108">
        <f t="shared" si="8"/>
        <v>0</v>
      </c>
      <c r="X147" s="108">
        <f aca="true" t="shared" si="12" ref="X147:X178">IF(C147="",0,IF(G147+U147&lt;=$P$108,$H$108,IF(G147+U147&gt;$P$108,$H$109)))</f>
        <v>0</v>
      </c>
      <c r="Y147" s="93">
        <f aca="true" t="shared" si="13" ref="Y147:Y178">IF(G147&gt;$P$109,"Evet",0)</f>
        <v>0</v>
      </c>
      <c r="Z147" s="63">
        <f t="shared" si="9"/>
        <v>0</v>
      </c>
      <c r="AA147" s="93">
        <f aca="true" t="shared" si="14" ref="AA147:AA178">IF(G147&gt;$P$110,"Malesef",0)</f>
        <v>0</v>
      </c>
      <c r="AB147" s="93">
        <f t="shared" si="10"/>
        <v>0</v>
      </c>
    </row>
    <row r="148" spans="2:28" ht="12.75">
      <c r="B148" s="93">
        <f t="shared" si="11"/>
      </c>
      <c r="C148" s="109"/>
      <c r="D148" s="110"/>
      <c r="E148" s="110"/>
      <c r="F148" s="110"/>
      <c r="G148" s="111"/>
      <c r="H148" s="110"/>
      <c r="I148" s="110"/>
      <c r="J148" s="110"/>
      <c r="K148" s="109"/>
      <c r="L148" s="109"/>
      <c r="M148" s="146">
        <f t="shared" si="3"/>
        <v>0</v>
      </c>
      <c r="N148" s="148"/>
      <c r="O148" s="147">
        <f t="shared" si="4"/>
        <v>0</v>
      </c>
      <c r="P148" s="145">
        <f>IF(E148="",0,VLOOKUP(E148,Unvan!$C$4:$D$14,2,FALSE))</f>
        <v>0</v>
      </c>
      <c r="Q148" s="158"/>
      <c r="R148" s="158"/>
      <c r="S148" s="93">
        <f t="shared" si="5"/>
        <v>0</v>
      </c>
      <c r="T148" s="110"/>
      <c r="U148" s="150">
        <f t="shared" si="6"/>
        <v>0</v>
      </c>
      <c r="V148" s="108">
        <f t="shared" si="7"/>
        <v>0</v>
      </c>
      <c r="W148" s="108">
        <f t="shared" si="8"/>
        <v>0</v>
      </c>
      <c r="X148" s="108">
        <f t="shared" si="12"/>
        <v>0</v>
      </c>
      <c r="Y148" s="93">
        <f t="shared" si="13"/>
        <v>0</v>
      </c>
      <c r="Z148" s="63">
        <f t="shared" si="9"/>
        <v>0</v>
      </c>
      <c r="AA148" s="93">
        <f t="shared" si="14"/>
        <v>0</v>
      </c>
      <c r="AB148" s="93">
        <f t="shared" si="10"/>
        <v>0</v>
      </c>
    </row>
    <row r="149" spans="2:28" ht="12.75">
      <c r="B149" s="93">
        <f t="shared" si="11"/>
      </c>
      <c r="C149" s="109"/>
      <c r="D149" s="110"/>
      <c r="E149" s="110"/>
      <c r="F149" s="110"/>
      <c r="G149" s="111"/>
      <c r="H149" s="110"/>
      <c r="I149" s="110"/>
      <c r="J149" s="110"/>
      <c r="K149" s="109"/>
      <c r="L149" s="109"/>
      <c r="M149" s="146">
        <f t="shared" si="3"/>
        <v>0</v>
      </c>
      <c r="N149" s="148"/>
      <c r="O149" s="147">
        <f t="shared" si="4"/>
        <v>0</v>
      </c>
      <c r="P149" s="145">
        <f>IF(E149="",0,VLOOKUP(E149,Unvan!$C$4:$D$14,2,FALSE))</f>
        <v>0</v>
      </c>
      <c r="Q149" s="158"/>
      <c r="R149" s="158"/>
      <c r="S149" s="93">
        <f t="shared" si="5"/>
        <v>0</v>
      </c>
      <c r="T149" s="110"/>
      <c r="U149" s="150">
        <f t="shared" si="6"/>
        <v>0</v>
      </c>
      <c r="V149" s="108">
        <f t="shared" si="7"/>
        <v>0</v>
      </c>
      <c r="W149" s="108">
        <f t="shared" si="8"/>
        <v>0</v>
      </c>
      <c r="X149" s="108">
        <f t="shared" si="12"/>
        <v>0</v>
      </c>
      <c r="Y149" s="93">
        <f t="shared" si="13"/>
        <v>0</v>
      </c>
      <c r="Z149" s="63">
        <f t="shared" si="9"/>
        <v>0</v>
      </c>
      <c r="AA149" s="93">
        <f t="shared" si="14"/>
        <v>0</v>
      </c>
      <c r="AB149" s="93">
        <f t="shared" si="10"/>
        <v>0</v>
      </c>
    </row>
    <row r="150" spans="2:28" ht="12.75">
      <c r="B150" s="93">
        <f t="shared" si="11"/>
      </c>
      <c r="C150" s="109"/>
      <c r="D150" s="110"/>
      <c r="E150" s="110"/>
      <c r="F150" s="110"/>
      <c r="G150" s="111"/>
      <c r="H150" s="110"/>
      <c r="I150" s="110"/>
      <c r="J150" s="110"/>
      <c r="K150" s="109"/>
      <c r="L150" s="109"/>
      <c r="M150" s="146">
        <f t="shared" si="3"/>
        <v>0</v>
      </c>
      <c r="N150" s="148"/>
      <c r="O150" s="147">
        <f t="shared" si="4"/>
        <v>0</v>
      </c>
      <c r="P150" s="145">
        <f>IF(E150="",0,VLOOKUP(E150,Unvan!$C$4:$D$14,2,FALSE))</f>
        <v>0</v>
      </c>
      <c r="Q150" s="158"/>
      <c r="R150" s="158"/>
      <c r="S150" s="93">
        <f t="shared" si="5"/>
        <v>0</v>
      </c>
      <c r="T150" s="110"/>
      <c r="U150" s="150">
        <f t="shared" si="6"/>
        <v>0</v>
      </c>
      <c r="V150" s="108">
        <f t="shared" si="7"/>
        <v>0</v>
      </c>
      <c r="W150" s="108">
        <f t="shared" si="8"/>
        <v>0</v>
      </c>
      <c r="X150" s="108">
        <f t="shared" si="12"/>
        <v>0</v>
      </c>
      <c r="Y150" s="93">
        <f t="shared" si="13"/>
        <v>0</v>
      </c>
      <c r="Z150" s="63">
        <f t="shared" si="9"/>
        <v>0</v>
      </c>
      <c r="AA150" s="93">
        <f t="shared" si="14"/>
        <v>0</v>
      </c>
      <c r="AB150" s="93">
        <f t="shared" si="10"/>
        <v>0</v>
      </c>
    </row>
    <row r="151" spans="2:28" ht="12.75">
      <c r="B151" s="93">
        <f t="shared" si="11"/>
      </c>
      <c r="C151" s="109"/>
      <c r="D151" s="110"/>
      <c r="E151" s="110"/>
      <c r="F151" s="110"/>
      <c r="G151" s="111"/>
      <c r="H151" s="110"/>
      <c r="I151" s="110"/>
      <c r="J151" s="110"/>
      <c r="K151" s="109"/>
      <c r="L151" s="109"/>
      <c r="M151" s="146">
        <f t="shared" si="3"/>
        <v>0</v>
      </c>
      <c r="N151" s="148"/>
      <c r="O151" s="147">
        <f t="shared" si="4"/>
        <v>0</v>
      </c>
      <c r="P151" s="145">
        <f>IF(E151="",0,VLOOKUP(E151,Unvan!$C$4:$D$14,2,FALSE))</f>
        <v>0</v>
      </c>
      <c r="Q151" s="158"/>
      <c r="R151" s="158"/>
      <c r="S151" s="93">
        <f t="shared" si="5"/>
        <v>0</v>
      </c>
      <c r="T151" s="110"/>
      <c r="U151" s="150">
        <f t="shared" si="6"/>
        <v>0</v>
      </c>
      <c r="V151" s="108">
        <f t="shared" si="7"/>
        <v>0</v>
      </c>
      <c r="W151" s="108">
        <f t="shared" si="8"/>
        <v>0</v>
      </c>
      <c r="X151" s="108">
        <f t="shared" si="12"/>
        <v>0</v>
      </c>
      <c r="Y151" s="93">
        <f t="shared" si="13"/>
        <v>0</v>
      </c>
      <c r="Z151" s="63">
        <f t="shared" si="9"/>
        <v>0</v>
      </c>
      <c r="AA151" s="93">
        <f t="shared" si="14"/>
        <v>0</v>
      </c>
      <c r="AB151" s="93">
        <f t="shared" si="10"/>
        <v>0</v>
      </c>
    </row>
    <row r="152" spans="2:28" ht="12.75">
      <c r="B152" s="93">
        <f t="shared" si="11"/>
      </c>
      <c r="C152" s="109"/>
      <c r="D152" s="110"/>
      <c r="E152" s="110"/>
      <c r="F152" s="110"/>
      <c r="G152" s="111"/>
      <c r="H152" s="110"/>
      <c r="I152" s="110"/>
      <c r="J152" s="110"/>
      <c r="K152" s="109"/>
      <c r="L152" s="109"/>
      <c r="M152" s="146">
        <f t="shared" si="3"/>
        <v>0</v>
      </c>
      <c r="N152" s="148"/>
      <c r="O152" s="147">
        <f t="shared" si="4"/>
        <v>0</v>
      </c>
      <c r="P152" s="145">
        <f>IF(E152="",0,VLOOKUP(E152,Unvan!$C$4:$D$14,2,FALSE))</f>
        <v>0</v>
      </c>
      <c r="Q152" s="158"/>
      <c r="R152" s="158"/>
      <c r="S152" s="93">
        <f t="shared" si="5"/>
        <v>0</v>
      </c>
      <c r="T152" s="110"/>
      <c r="U152" s="150">
        <f t="shared" si="6"/>
        <v>0</v>
      </c>
      <c r="V152" s="108">
        <f t="shared" si="7"/>
        <v>0</v>
      </c>
      <c r="W152" s="108">
        <f t="shared" si="8"/>
        <v>0</v>
      </c>
      <c r="X152" s="108">
        <f t="shared" si="12"/>
        <v>0</v>
      </c>
      <c r="Y152" s="93">
        <f t="shared" si="13"/>
        <v>0</v>
      </c>
      <c r="Z152" s="63">
        <f t="shared" si="9"/>
        <v>0</v>
      </c>
      <c r="AA152" s="93">
        <f t="shared" si="14"/>
        <v>0</v>
      </c>
      <c r="AB152" s="93">
        <f t="shared" si="10"/>
        <v>0</v>
      </c>
    </row>
    <row r="153" spans="2:28" ht="12.75">
      <c r="B153" s="93">
        <f t="shared" si="11"/>
      </c>
      <c r="C153" s="109"/>
      <c r="D153" s="110"/>
      <c r="E153" s="110"/>
      <c r="F153" s="110"/>
      <c r="G153" s="111"/>
      <c r="H153" s="110"/>
      <c r="I153" s="110"/>
      <c r="J153" s="110"/>
      <c r="K153" s="109"/>
      <c r="L153" s="109"/>
      <c r="M153" s="146">
        <f t="shared" si="3"/>
        <v>0</v>
      </c>
      <c r="N153" s="148"/>
      <c r="O153" s="147">
        <f t="shared" si="4"/>
        <v>0</v>
      </c>
      <c r="P153" s="145">
        <f>IF(E153="",0,VLOOKUP(E153,Unvan!$C$4:$D$14,2,FALSE))</f>
        <v>0</v>
      </c>
      <c r="Q153" s="158"/>
      <c r="R153" s="158"/>
      <c r="S153" s="93">
        <f t="shared" si="5"/>
        <v>0</v>
      </c>
      <c r="T153" s="110"/>
      <c r="U153" s="150">
        <f t="shared" si="6"/>
        <v>0</v>
      </c>
      <c r="V153" s="108">
        <f t="shared" si="7"/>
        <v>0</v>
      </c>
      <c r="W153" s="108">
        <f t="shared" si="8"/>
        <v>0</v>
      </c>
      <c r="X153" s="108">
        <f t="shared" si="12"/>
        <v>0</v>
      </c>
      <c r="Y153" s="93">
        <f t="shared" si="13"/>
        <v>0</v>
      </c>
      <c r="Z153" s="63">
        <f t="shared" si="9"/>
        <v>0</v>
      </c>
      <c r="AA153" s="93">
        <f t="shared" si="14"/>
        <v>0</v>
      </c>
      <c r="AB153" s="93">
        <f t="shared" si="10"/>
        <v>0</v>
      </c>
    </row>
    <row r="154" spans="2:28" ht="12.75">
      <c r="B154" s="93">
        <f t="shared" si="11"/>
      </c>
      <c r="C154" s="109"/>
      <c r="D154" s="110"/>
      <c r="E154" s="110"/>
      <c r="F154" s="110"/>
      <c r="G154" s="111"/>
      <c r="H154" s="110"/>
      <c r="I154" s="110"/>
      <c r="J154" s="110"/>
      <c r="K154" s="109"/>
      <c r="L154" s="109"/>
      <c r="M154" s="146">
        <f t="shared" si="3"/>
        <v>0</v>
      </c>
      <c r="N154" s="148"/>
      <c r="O154" s="147">
        <f t="shared" si="4"/>
        <v>0</v>
      </c>
      <c r="P154" s="145">
        <f>IF(E154="",0,VLOOKUP(E154,Unvan!$C$4:$D$14,2,FALSE))</f>
        <v>0</v>
      </c>
      <c r="Q154" s="158"/>
      <c r="R154" s="158"/>
      <c r="S154" s="93">
        <f t="shared" si="5"/>
        <v>0</v>
      </c>
      <c r="T154" s="110"/>
      <c r="U154" s="150">
        <f t="shared" si="6"/>
        <v>0</v>
      </c>
      <c r="V154" s="108">
        <f t="shared" si="7"/>
        <v>0</v>
      </c>
      <c r="W154" s="108">
        <f t="shared" si="8"/>
        <v>0</v>
      </c>
      <c r="X154" s="108">
        <f t="shared" si="12"/>
        <v>0</v>
      </c>
      <c r="Y154" s="93">
        <f t="shared" si="13"/>
        <v>0</v>
      </c>
      <c r="Z154" s="63">
        <f t="shared" si="9"/>
        <v>0</v>
      </c>
      <c r="AA154" s="93">
        <f t="shared" si="14"/>
        <v>0</v>
      </c>
      <c r="AB154" s="93">
        <f t="shared" si="10"/>
        <v>0</v>
      </c>
    </row>
    <row r="155" spans="2:28" ht="12.75">
      <c r="B155" s="93">
        <f t="shared" si="11"/>
      </c>
      <c r="C155" s="109"/>
      <c r="D155" s="110"/>
      <c r="E155" s="110"/>
      <c r="F155" s="110"/>
      <c r="G155" s="111"/>
      <c r="H155" s="110"/>
      <c r="I155" s="110"/>
      <c r="J155" s="110"/>
      <c r="K155" s="109"/>
      <c r="L155" s="109"/>
      <c r="M155" s="146">
        <f t="shared" si="3"/>
        <v>0</v>
      </c>
      <c r="N155" s="148"/>
      <c r="O155" s="147">
        <f t="shared" si="4"/>
        <v>0</v>
      </c>
      <c r="P155" s="145">
        <f>IF(E155="",0,VLOOKUP(E155,Unvan!$C$4:$D$14,2,FALSE))</f>
        <v>0</v>
      </c>
      <c r="Q155" s="158"/>
      <c r="R155" s="158"/>
      <c r="S155" s="93">
        <f t="shared" si="5"/>
        <v>0</v>
      </c>
      <c r="T155" s="110"/>
      <c r="U155" s="150">
        <f t="shared" si="6"/>
        <v>0</v>
      </c>
      <c r="V155" s="108">
        <f t="shared" si="7"/>
        <v>0</v>
      </c>
      <c r="W155" s="108">
        <f t="shared" si="8"/>
        <v>0</v>
      </c>
      <c r="X155" s="108">
        <f t="shared" si="12"/>
        <v>0</v>
      </c>
      <c r="Y155" s="93">
        <f t="shared" si="13"/>
        <v>0</v>
      </c>
      <c r="Z155" s="63">
        <f t="shared" si="9"/>
        <v>0</v>
      </c>
      <c r="AA155" s="93">
        <f t="shared" si="14"/>
        <v>0</v>
      </c>
      <c r="AB155" s="93">
        <f t="shared" si="10"/>
        <v>0</v>
      </c>
    </row>
    <row r="156" spans="2:28" ht="12.75">
      <c r="B156" s="93">
        <f t="shared" si="11"/>
      </c>
      <c r="C156" s="109"/>
      <c r="D156" s="110"/>
      <c r="E156" s="110"/>
      <c r="F156" s="110"/>
      <c r="G156" s="111"/>
      <c r="H156" s="110"/>
      <c r="I156" s="110"/>
      <c r="J156" s="110"/>
      <c r="K156" s="109"/>
      <c r="L156" s="109"/>
      <c r="M156" s="146">
        <f t="shared" si="3"/>
        <v>0</v>
      </c>
      <c r="N156" s="148"/>
      <c r="O156" s="147">
        <f t="shared" si="4"/>
        <v>0</v>
      </c>
      <c r="P156" s="145">
        <f>IF(E156="",0,VLOOKUP(E156,Unvan!$C$4:$D$14,2,FALSE))</f>
        <v>0</v>
      </c>
      <c r="Q156" s="158"/>
      <c r="R156" s="158"/>
      <c r="S156" s="93">
        <f t="shared" si="5"/>
        <v>0</v>
      </c>
      <c r="T156" s="110"/>
      <c r="U156" s="150">
        <f t="shared" si="6"/>
        <v>0</v>
      </c>
      <c r="V156" s="108">
        <f t="shared" si="7"/>
        <v>0</v>
      </c>
      <c r="W156" s="108">
        <f t="shared" si="8"/>
        <v>0</v>
      </c>
      <c r="X156" s="108">
        <f t="shared" si="12"/>
        <v>0</v>
      </c>
      <c r="Y156" s="93">
        <f t="shared" si="13"/>
        <v>0</v>
      </c>
      <c r="Z156" s="63">
        <f t="shared" si="9"/>
        <v>0</v>
      </c>
      <c r="AA156" s="93">
        <f t="shared" si="14"/>
        <v>0</v>
      </c>
      <c r="AB156" s="93">
        <f t="shared" si="10"/>
        <v>0</v>
      </c>
    </row>
    <row r="157" spans="2:28" ht="12.75">
      <c r="B157" s="93">
        <f t="shared" si="11"/>
      </c>
      <c r="C157" s="109"/>
      <c r="D157" s="110"/>
      <c r="E157" s="110"/>
      <c r="F157" s="110"/>
      <c r="G157" s="111"/>
      <c r="H157" s="110"/>
      <c r="I157" s="110"/>
      <c r="J157" s="110"/>
      <c r="K157" s="109"/>
      <c r="L157" s="109"/>
      <c r="M157" s="146">
        <f t="shared" si="3"/>
        <v>0</v>
      </c>
      <c r="N157" s="148"/>
      <c r="O157" s="147">
        <f t="shared" si="4"/>
        <v>0</v>
      </c>
      <c r="P157" s="145">
        <f>IF(E157="",0,VLOOKUP(E157,Unvan!$C$4:$D$14,2,FALSE))</f>
        <v>0</v>
      </c>
      <c r="Q157" s="158"/>
      <c r="R157" s="158"/>
      <c r="S157" s="93">
        <f t="shared" si="5"/>
        <v>0</v>
      </c>
      <c r="T157" s="110"/>
      <c r="U157" s="150">
        <f t="shared" si="6"/>
        <v>0</v>
      </c>
      <c r="V157" s="108">
        <f t="shared" si="7"/>
        <v>0</v>
      </c>
      <c r="W157" s="108">
        <f t="shared" si="8"/>
        <v>0</v>
      </c>
      <c r="X157" s="108">
        <f t="shared" si="12"/>
        <v>0</v>
      </c>
      <c r="Y157" s="93">
        <f t="shared" si="13"/>
        <v>0</v>
      </c>
      <c r="Z157" s="63">
        <f t="shared" si="9"/>
        <v>0</v>
      </c>
      <c r="AA157" s="93">
        <f t="shared" si="14"/>
        <v>0</v>
      </c>
      <c r="AB157" s="93">
        <f t="shared" si="10"/>
        <v>0</v>
      </c>
    </row>
    <row r="158" spans="2:28" ht="12.75">
      <c r="B158" s="93">
        <f t="shared" si="11"/>
      </c>
      <c r="C158" s="109"/>
      <c r="D158" s="110"/>
      <c r="E158" s="110"/>
      <c r="F158" s="110"/>
      <c r="G158" s="111"/>
      <c r="H158" s="110"/>
      <c r="I158" s="110"/>
      <c r="J158" s="110"/>
      <c r="K158" s="109"/>
      <c r="L158" s="109"/>
      <c r="M158" s="146">
        <f t="shared" si="3"/>
        <v>0</v>
      </c>
      <c r="N158" s="148"/>
      <c r="O158" s="147">
        <f t="shared" si="4"/>
        <v>0</v>
      </c>
      <c r="P158" s="145">
        <f>IF(E158="",0,VLOOKUP(E158,Unvan!$C$4:$D$14,2,FALSE))</f>
        <v>0</v>
      </c>
      <c r="Q158" s="158"/>
      <c r="R158" s="158"/>
      <c r="S158" s="93">
        <f t="shared" si="5"/>
        <v>0</v>
      </c>
      <c r="T158" s="110"/>
      <c r="U158" s="150">
        <f t="shared" si="6"/>
        <v>0</v>
      </c>
      <c r="V158" s="108">
        <f t="shared" si="7"/>
        <v>0</v>
      </c>
      <c r="W158" s="108">
        <f t="shared" si="8"/>
        <v>0</v>
      </c>
      <c r="X158" s="108">
        <f t="shared" si="12"/>
        <v>0</v>
      </c>
      <c r="Y158" s="93">
        <f t="shared" si="13"/>
        <v>0</v>
      </c>
      <c r="Z158" s="63">
        <f t="shared" si="9"/>
        <v>0</v>
      </c>
      <c r="AA158" s="93">
        <f t="shared" si="14"/>
        <v>0</v>
      </c>
      <c r="AB158" s="93">
        <f t="shared" si="10"/>
        <v>0</v>
      </c>
    </row>
    <row r="159" spans="2:28" ht="12.75">
      <c r="B159" s="93">
        <f t="shared" si="11"/>
      </c>
      <c r="C159" s="109"/>
      <c r="D159" s="110"/>
      <c r="E159" s="110"/>
      <c r="F159" s="110"/>
      <c r="G159" s="111"/>
      <c r="H159" s="110"/>
      <c r="I159" s="110"/>
      <c r="J159" s="110"/>
      <c r="K159" s="109"/>
      <c r="L159" s="109"/>
      <c r="M159" s="146">
        <f t="shared" si="3"/>
        <v>0</v>
      </c>
      <c r="N159" s="148"/>
      <c r="O159" s="147">
        <f t="shared" si="4"/>
        <v>0</v>
      </c>
      <c r="P159" s="145">
        <f>IF(E159="",0,VLOOKUP(E159,Unvan!$C$4:$D$14,2,FALSE))</f>
        <v>0</v>
      </c>
      <c r="Q159" s="158"/>
      <c r="R159" s="158"/>
      <c r="S159" s="93">
        <f t="shared" si="5"/>
        <v>0</v>
      </c>
      <c r="T159" s="110"/>
      <c r="U159" s="150">
        <f t="shared" si="6"/>
        <v>0</v>
      </c>
      <c r="V159" s="108">
        <f t="shared" si="7"/>
        <v>0</v>
      </c>
      <c r="W159" s="108">
        <f t="shared" si="8"/>
        <v>0</v>
      </c>
      <c r="X159" s="108">
        <f t="shared" si="12"/>
        <v>0</v>
      </c>
      <c r="Y159" s="93">
        <f t="shared" si="13"/>
        <v>0</v>
      </c>
      <c r="Z159" s="63">
        <f t="shared" si="9"/>
        <v>0</v>
      </c>
      <c r="AA159" s="93">
        <f t="shared" si="14"/>
        <v>0</v>
      </c>
      <c r="AB159" s="93">
        <f t="shared" si="10"/>
        <v>0</v>
      </c>
    </row>
    <row r="160" spans="2:28" ht="12.75">
      <c r="B160" s="93">
        <f t="shared" si="11"/>
      </c>
      <c r="C160" s="109"/>
      <c r="D160" s="110"/>
      <c r="E160" s="110"/>
      <c r="F160" s="110"/>
      <c r="G160" s="111"/>
      <c r="H160" s="110"/>
      <c r="I160" s="110"/>
      <c r="J160" s="110"/>
      <c r="K160" s="109"/>
      <c r="L160" s="109"/>
      <c r="M160" s="146">
        <f t="shared" si="3"/>
        <v>0</v>
      </c>
      <c r="N160" s="148"/>
      <c r="O160" s="147">
        <f t="shared" si="4"/>
        <v>0</v>
      </c>
      <c r="P160" s="145">
        <f>IF(E160="",0,VLOOKUP(E160,Unvan!$C$4:$D$14,2,FALSE))</f>
        <v>0</v>
      </c>
      <c r="Q160" s="158"/>
      <c r="R160" s="158"/>
      <c r="S160" s="93">
        <f t="shared" si="5"/>
        <v>0</v>
      </c>
      <c r="T160" s="110"/>
      <c r="U160" s="150">
        <f t="shared" si="6"/>
        <v>0</v>
      </c>
      <c r="V160" s="108">
        <f t="shared" si="7"/>
        <v>0</v>
      </c>
      <c r="W160" s="108">
        <f t="shared" si="8"/>
        <v>0</v>
      </c>
      <c r="X160" s="108">
        <f t="shared" si="12"/>
        <v>0</v>
      </c>
      <c r="Y160" s="93">
        <f t="shared" si="13"/>
        <v>0</v>
      </c>
      <c r="Z160" s="63">
        <f t="shared" si="9"/>
        <v>0</v>
      </c>
      <c r="AA160" s="93">
        <f t="shared" si="14"/>
        <v>0</v>
      </c>
      <c r="AB160" s="93">
        <f t="shared" si="10"/>
        <v>0</v>
      </c>
    </row>
    <row r="161" spans="2:28" ht="12.75">
      <c r="B161" s="93">
        <f t="shared" si="11"/>
      </c>
      <c r="C161" s="109"/>
      <c r="D161" s="110"/>
      <c r="E161" s="110"/>
      <c r="F161" s="110"/>
      <c r="G161" s="111"/>
      <c r="H161" s="110"/>
      <c r="I161" s="110"/>
      <c r="J161" s="110"/>
      <c r="K161" s="109"/>
      <c r="L161" s="109"/>
      <c r="M161" s="146">
        <f t="shared" si="3"/>
        <v>0</v>
      </c>
      <c r="N161" s="148"/>
      <c r="O161" s="147">
        <f t="shared" si="4"/>
        <v>0</v>
      </c>
      <c r="P161" s="145">
        <f>IF(E161="",0,VLOOKUP(E161,Unvan!$C$4:$D$14,2,FALSE))</f>
        <v>0</v>
      </c>
      <c r="Q161" s="158"/>
      <c r="R161" s="158"/>
      <c r="S161" s="93">
        <f t="shared" si="5"/>
        <v>0</v>
      </c>
      <c r="T161" s="110"/>
      <c r="U161" s="150">
        <f t="shared" si="6"/>
        <v>0</v>
      </c>
      <c r="V161" s="108">
        <f t="shared" si="7"/>
        <v>0</v>
      </c>
      <c r="W161" s="108">
        <f t="shared" si="8"/>
        <v>0</v>
      </c>
      <c r="X161" s="108">
        <f t="shared" si="12"/>
        <v>0</v>
      </c>
      <c r="Y161" s="93">
        <f t="shared" si="13"/>
        <v>0</v>
      </c>
      <c r="Z161" s="63">
        <f t="shared" si="9"/>
        <v>0</v>
      </c>
      <c r="AA161" s="93">
        <f t="shared" si="14"/>
        <v>0</v>
      </c>
      <c r="AB161" s="93">
        <f t="shared" si="10"/>
        <v>0</v>
      </c>
    </row>
    <row r="162" spans="2:28" ht="12.75">
      <c r="B162" s="93">
        <f t="shared" si="11"/>
      </c>
      <c r="C162" s="109"/>
      <c r="D162" s="110"/>
      <c r="E162" s="110"/>
      <c r="F162" s="110"/>
      <c r="G162" s="111"/>
      <c r="H162" s="110"/>
      <c r="I162" s="110"/>
      <c r="J162" s="110"/>
      <c r="K162" s="109"/>
      <c r="L162" s="109"/>
      <c r="M162" s="146">
        <f t="shared" si="3"/>
        <v>0</v>
      </c>
      <c r="N162" s="148"/>
      <c r="O162" s="147">
        <f t="shared" si="4"/>
        <v>0</v>
      </c>
      <c r="P162" s="145">
        <f>IF(E162="",0,VLOOKUP(E162,Unvan!$C$4:$D$14,2,FALSE))</f>
        <v>0</v>
      </c>
      <c r="Q162" s="158"/>
      <c r="R162" s="158"/>
      <c r="S162" s="93">
        <f t="shared" si="5"/>
        <v>0</v>
      </c>
      <c r="T162" s="110"/>
      <c r="U162" s="150">
        <f t="shared" si="6"/>
        <v>0</v>
      </c>
      <c r="V162" s="108">
        <f t="shared" si="7"/>
        <v>0</v>
      </c>
      <c r="W162" s="108">
        <f t="shared" si="8"/>
        <v>0</v>
      </c>
      <c r="X162" s="108">
        <f t="shared" si="12"/>
        <v>0</v>
      </c>
      <c r="Y162" s="93">
        <f t="shared" si="13"/>
        <v>0</v>
      </c>
      <c r="Z162" s="63">
        <f t="shared" si="9"/>
        <v>0</v>
      </c>
      <c r="AA162" s="93">
        <f t="shared" si="14"/>
        <v>0</v>
      </c>
      <c r="AB162" s="93">
        <f t="shared" si="10"/>
        <v>0</v>
      </c>
    </row>
    <row r="163" spans="2:28" ht="12.75">
      <c r="B163" s="93">
        <f t="shared" si="11"/>
      </c>
      <c r="C163" s="109"/>
      <c r="D163" s="110"/>
      <c r="E163" s="110"/>
      <c r="F163" s="110"/>
      <c r="G163" s="111"/>
      <c r="H163" s="110"/>
      <c r="I163" s="110"/>
      <c r="J163" s="110"/>
      <c r="K163" s="109"/>
      <c r="L163" s="109"/>
      <c r="M163" s="146">
        <f t="shared" si="3"/>
        <v>0</v>
      </c>
      <c r="N163" s="148"/>
      <c r="O163" s="147">
        <f t="shared" si="4"/>
        <v>0</v>
      </c>
      <c r="P163" s="145">
        <f>IF(E163="",0,VLOOKUP(E163,Unvan!$C$4:$D$14,2,FALSE))</f>
        <v>0</v>
      </c>
      <c r="Q163" s="158"/>
      <c r="R163" s="158"/>
      <c r="S163" s="93">
        <f t="shared" si="5"/>
        <v>0</v>
      </c>
      <c r="T163" s="110"/>
      <c r="U163" s="150">
        <f t="shared" si="6"/>
        <v>0</v>
      </c>
      <c r="V163" s="108">
        <f t="shared" si="7"/>
        <v>0</v>
      </c>
      <c r="W163" s="108">
        <f t="shared" si="8"/>
        <v>0</v>
      </c>
      <c r="X163" s="108">
        <f t="shared" si="12"/>
        <v>0</v>
      </c>
      <c r="Y163" s="93">
        <f t="shared" si="13"/>
        <v>0</v>
      </c>
      <c r="Z163" s="63">
        <f t="shared" si="9"/>
        <v>0</v>
      </c>
      <c r="AA163" s="93">
        <f t="shared" si="14"/>
        <v>0</v>
      </c>
      <c r="AB163" s="93">
        <f t="shared" si="10"/>
        <v>0</v>
      </c>
    </row>
    <row r="164" spans="2:28" ht="12.75">
      <c r="B164" s="93">
        <f t="shared" si="11"/>
      </c>
      <c r="C164" s="109"/>
      <c r="D164" s="110"/>
      <c r="E164" s="110"/>
      <c r="F164" s="110"/>
      <c r="G164" s="111"/>
      <c r="H164" s="110"/>
      <c r="I164" s="110"/>
      <c r="J164" s="110"/>
      <c r="K164" s="109"/>
      <c r="L164" s="109"/>
      <c r="M164" s="146">
        <f t="shared" si="3"/>
        <v>0</v>
      </c>
      <c r="N164" s="148"/>
      <c r="O164" s="147">
        <f t="shared" si="4"/>
        <v>0</v>
      </c>
      <c r="P164" s="145">
        <f>IF(E164="",0,VLOOKUP(E164,Unvan!$C$4:$D$14,2,FALSE))</f>
        <v>0</v>
      </c>
      <c r="Q164" s="158"/>
      <c r="R164" s="158"/>
      <c r="S164" s="93">
        <f t="shared" si="5"/>
        <v>0</v>
      </c>
      <c r="T164" s="110"/>
      <c r="U164" s="150">
        <f t="shared" si="6"/>
        <v>0</v>
      </c>
      <c r="V164" s="108">
        <f t="shared" si="7"/>
        <v>0</v>
      </c>
      <c r="W164" s="108">
        <f t="shared" si="8"/>
        <v>0</v>
      </c>
      <c r="X164" s="108">
        <f t="shared" si="12"/>
        <v>0</v>
      </c>
      <c r="Y164" s="93">
        <f t="shared" si="13"/>
        <v>0</v>
      </c>
      <c r="Z164" s="63">
        <f t="shared" si="9"/>
        <v>0</v>
      </c>
      <c r="AA164" s="93">
        <f t="shared" si="14"/>
        <v>0</v>
      </c>
      <c r="AB164" s="93">
        <f t="shared" si="10"/>
        <v>0</v>
      </c>
    </row>
    <row r="165" spans="2:28" ht="12.75">
      <c r="B165" s="93">
        <f t="shared" si="11"/>
      </c>
      <c r="C165" s="109"/>
      <c r="D165" s="110"/>
      <c r="E165" s="110"/>
      <c r="F165" s="110"/>
      <c r="G165" s="111"/>
      <c r="H165" s="110"/>
      <c r="I165" s="110"/>
      <c r="J165" s="110"/>
      <c r="K165" s="109"/>
      <c r="L165" s="109"/>
      <c r="M165" s="146">
        <f t="shared" si="3"/>
        <v>0</v>
      </c>
      <c r="N165" s="148"/>
      <c r="O165" s="147">
        <f t="shared" si="4"/>
        <v>0</v>
      </c>
      <c r="P165" s="145">
        <f>IF(E165="",0,VLOOKUP(E165,Unvan!$C$4:$D$14,2,FALSE))</f>
        <v>0</v>
      </c>
      <c r="Q165" s="158"/>
      <c r="R165" s="158"/>
      <c r="S165" s="93">
        <f t="shared" si="5"/>
        <v>0</v>
      </c>
      <c r="T165" s="110"/>
      <c r="U165" s="150">
        <f t="shared" si="6"/>
        <v>0</v>
      </c>
      <c r="V165" s="108">
        <f t="shared" si="7"/>
        <v>0</v>
      </c>
      <c r="W165" s="108">
        <f t="shared" si="8"/>
        <v>0</v>
      </c>
      <c r="X165" s="108">
        <f t="shared" si="12"/>
        <v>0</v>
      </c>
      <c r="Y165" s="93">
        <f t="shared" si="13"/>
        <v>0</v>
      </c>
      <c r="Z165" s="63">
        <f t="shared" si="9"/>
        <v>0</v>
      </c>
      <c r="AA165" s="93">
        <f t="shared" si="14"/>
        <v>0</v>
      </c>
      <c r="AB165" s="93">
        <f t="shared" si="10"/>
        <v>0</v>
      </c>
    </row>
    <row r="166" spans="2:28" ht="12.75">
      <c r="B166" s="93">
        <f t="shared" si="11"/>
      </c>
      <c r="C166" s="109"/>
      <c r="D166" s="110"/>
      <c r="E166" s="110"/>
      <c r="F166" s="110"/>
      <c r="G166" s="111"/>
      <c r="H166" s="110"/>
      <c r="I166" s="110"/>
      <c r="J166" s="110"/>
      <c r="K166" s="109"/>
      <c r="L166" s="109"/>
      <c r="M166" s="146">
        <f t="shared" si="3"/>
        <v>0</v>
      </c>
      <c r="N166" s="148"/>
      <c r="O166" s="147">
        <f t="shared" si="4"/>
        <v>0</v>
      </c>
      <c r="P166" s="145">
        <f>IF(E166="",0,VLOOKUP(E166,Unvan!$C$4:$D$14,2,FALSE))</f>
        <v>0</v>
      </c>
      <c r="Q166" s="158"/>
      <c r="R166" s="158"/>
      <c r="S166" s="93">
        <f t="shared" si="5"/>
        <v>0</v>
      </c>
      <c r="T166" s="110"/>
      <c r="U166" s="150">
        <f t="shared" si="6"/>
        <v>0</v>
      </c>
      <c r="V166" s="108">
        <f t="shared" si="7"/>
        <v>0</v>
      </c>
      <c r="W166" s="108">
        <f t="shared" si="8"/>
        <v>0</v>
      </c>
      <c r="X166" s="108">
        <f t="shared" si="12"/>
        <v>0</v>
      </c>
      <c r="Y166" s="93">
        <f t="shared" si="13"/>
        <v>0</v>
      </c>
      <c r="Z166" s="63">
        <f t="shared" si="9"/>
        <v>0</v>
      </c>
      <c r="AA166" s="93">
        <f t="shared" si="14"/>
        <v>0</v>
      </c>
      <c r="AB166" s="93">
        <f t="shared" si="10"/>
        <v>0</v>
      </c>
    </row>
    <row r="167" spans="2:28" ht="12.75">
      <c r="B167" s="93">
        <f t="shared" si="11"/>
      </c>
      <c r="C167" s="109"/>
      <c r="D167" s="110"/>
      <c r="E167" s="110"/>
      <c r="F167" s="110"/>
      <c r="G167" s="111"/>
      <c r="H167" s="110"/>
      <c r="I167" s="110"/>
      <c r="J167" s="110"/>
      <c r="K167" s="109"/>
      <c r="L167" s="109"/>
      <c r="M167" s="146">
        <f t="shared" si="3"/>
        <v>0</v>
      </c>
      <c r="N167" s="148"/>
      <c r="O167" s="147">
        <f t="shared" si="4"/>
        <v>0</v>
      </c>
      <c r="P167" s="145">
        <f>IF(E167="",0,VLOOKUP(E167,Unvan!$C$4:$D$14,2,FALSE))</f>
        <v>0</v>
      </c>
      <c r="Q167" s="158"/>
      <c r="R167" s="158"/>
      <c r="S167" s="93">
        <f t="shared" si="5"/>
        <v>0</v>
      </c>
      <c r="T167" s="110"/>
      <c r="U167" s="150">
        <f t="shared" si="6"/>
        <v>0</v>
      </c>
      <c r="V167" s="108">
        <f t="shared" si="7"/>
        <v>0</v>
      </c>
      <c r="W167" s="108">
        <f t="shared" si="8"/>
        <v>0</v>
      </c>
      <c r="X167" s="108">
        <f t="shared" si="12"/>
        <v>0</v>
      </c>
      <c r="Y167" s="93">
        <f t="shared" si="13"/>
        <v>0</v>
      </c>
      <c r="Z167" s="63">
        <f t="shared" si="9"/>
        <v>0</v>
      </c>
      <c r="AA167" s="93">
        <f t="shared" si="14"/>
        <v>0</v>
      </c>
      <c r="AB167" s="93">
        <f t="shared" si="10"/>
        <v>0</v>
      </c>
    </row>
    <row r="168" spans="2:28" ht="12.75">
      <c r="B168" s="93">
        <f t="shared" si="11"/>
      </c>
      <c r="C168" s="109"/>
      <c r="D168" s="110"/>
      <c r="E168" s="110"/>
      <c r="F168" s="110"/>
      <c r="G168" s="111"/>
      <c r="H168" s="110"/>
      <c r="I168" s="110"/>
      <c r="J168" s="110"/>
      <c r="K168" s="109"/>
      <c r="L168" s="109"/>
      <c r="M168" s="146">
        <f t="shared" si="3"/>
        <v>0</v>
      </c>
      <c r="N168" s="148"/>
      <c r="O168" s="147">
        <f t="shared" si="4"/>
        <v>0</v>
      </c>
      <c r="P168" s="145">
        <f>IF(E168="",0,VLOOKUP(E168,Unvan!$C$4:$D$14,2,FALSE))</f>
        <v>0</v>
      </c>
      <c r="Q168" s="158"/>
      <c r="R168" s="158"/>
      <c r="S168" s="93">
        <f t="shared" si="5"/>
        <v>0</v>
      </c>
      <c r="T168" s="110"/>
      <c r="U168" s="150">
        <f t="shared" si="6"/>
        <v>0</v>
      </c>
      <c r="V168" s="108">
        <f t="shared" si="7"/>
        <v>0</v>
      </c>
      <c r="W168" s="108">
        <f t="shared" si="8"/>
        <v>0</v>
      </c>
      <c r="X168" s="108">
        <f t="shared" si="12"/>
        <v>0</v>
      </c>
      <c r="Y168" s="93">
        <f t="shared" si="13"/>
        <v>0</v>
      </c>
      <c r="Z168" s="63">
        <f t="shared" si="9"/>
        <v>0</v>
      </c>
      <c r="AA168" s="93">
        <f t="shared" si="14"/>
        <v>0</v>
      </c>
      <c r="AB168" s="93">
        <f t="shared" si="10"/>
        <v>0</v>
      </c>
    </row>
    <row r="169" spans="2:28" ht="12.75">
      <c r="B169" s="93">
        <f t="shared" si="11"/>
      </c>
      <c r="C169" s="109"/>
      <c r="D169" s="110"/>
      <c r="E169" s="110"/>
      <c r="F169" s="110"/>
      <c r="G169" s="111"/>
      <c r="H169" s="110"/>
      <c r="I169" s="110"/>
      <c r="J169" s="110"/>
      <c r="K169" s="109"/>
      <c r="L169" s="109"/>
      <c r="M169" s="146">
        <f t="shared" si="3"/>
        <v>0</v>
      </c>
      <c r="N169" s="148"/>
      <c r="O169" s="147">
        <f t="shared" si="4"/>
        <v>0</v>
      </c>
      <c r="P169" s="145">
        <f>IF(E169="",0,VLOOKUP(E169,Unvan!$C$4:$D$14,2,FALSE))</f>
        <v>0</v>
      </c>
      <c r="Q169" s="158"/>
      <c r="R169" s="158"/>
      <c r="S169" s="93">
        <f t="shared" si="5"/>
        <v>0</v>
      </c>
      <c r="T169" s="110"/>
      <c r="U169" s="150">
        <f t="shared" si="6"/>
        <v>0</v>
      </c>
      <c r="V169" s="108">
        <f t="shared" si="7"/>
        <v>0</v>
      </c>
      <c r="W169" s="108">
        <f t="shared" si="8"/>
        <v>0</v>
      </c>
      <c r="X169" s="108">
        <f t="shared" si="12"/>
        <v>0</v>
      </c>
      <c r="Y169" s="93">
        <f t="shared" si="13"/>
        <v>0</v>
      </c>
      <c r="Z169" s="63">
        <f t="shared" si="9"/>
        <v>0</v>
      </c>
      <c r="AA169" s="93">
        <f t="shared" si="14"/>
        <v>0</v>
      </c>
      <c r="AB169" s="93">
        <f t="shared" si="10"/>
        <v>0</v>
      </c>
    </row>
    <row r="170" spans="2:28" ht="12.75">
      <c r="B170" s="93">
        <f t="shared" si="11"/>
      </c>
      <c r="C170" s="109"/>
      <c r="D170" s="110"/>
      <c r="E170" s="110"/>
      <c r="F170" s="110"/>
      <c r="G170" s="111"/>
      <c r="H170" s="110"/>
      <c r="I170" s="110"/>
      <c r="J170" s="110"/>
      <c r="K170" s="109"/>
      <c r="L170" s="109"/>
      <c r="M170" s="146">
        <f t="shared" si="3"/>
        <v>0</v>
      </c>
      <c r="N170" s="148"/>
      <c r="O170" s="147">
        <f t="shared" si="4"/>
        <v>0</v>
      </c>
      <c r="P170" s="145">
        <f>IF(E170="",0,VLOOKUP(E170,Unvan!$C$4:$D$14,2,FALSE))</f>
        <v>0</v>
      </c>
      <c r="Q170" s="158"/>
      <c r="R170" s="158"/>
      <c r="S170" s="93">
        <f t="shared" si="5"/>
        <v>0</v>
      </c>
      <c r="T170" s="110"/>
      <c r="U170" s="150">
        <f t="shared" si="6"/>
        <v>0</v>
      </c>
      <c r="V170" s="108">
        <f t="shared" si="7"/>
        <v>0</v>
      </c>
      <c r="W170" s="108">
        <f t="shared" si="8"/>
        <v>0</v>
      </c>
      <c r="X170" s="108">
        <f t="shared" si="12"/>
        <v>0</v>
      </c>
      <c r="Y170" s="93">
        <f t="shared" si="13"/>
        <v>0</v>
      </c>
      <c r="Z170" s="63">
        <f t="shared" si="9"/>
        <v>0</v>
      </c>
      <c r="AA170" s="93">
        <f t="shared" si="14"/>
        <v>0</v>
      </c>
      <c r="AB170" s="93">
        <f t="shared" si="10"/>
        <v>0</v>
      </c>
    </row>
    <row r="171" spans="2:28" ht="12.75">
      <c r="B171" s="93">
        <f t="shared" si="11"/>
      </c>
      <c r="C171" s="109"/>
      <c r="D171" s="110"/>
      <c r="E171" s="110"/>
      <c r="F171" s="110"/>
      <c r="G171" s="111"/>
      <c r="H171" s="110"/>
      <c r="I171" s="110"/>
      <c r="J171" s="110"/>
      <c r="K171" s="109"/>
      <c r="L171" s="109"/>
      <c r="M171" s="146">
        <f t="shared" si="3"/>
        <v>0</v>
      </c>
      <c r="N171" s="148"/>
      <c r="O171" s="147">
        <f t="shared" si="4"/>
        <v>0</v>
      </c>
      <c r="P171" s="145">
        <f>IF(E171="",0,VLOOKUP(E171,Unvan!$C$4:$D$14,2,FALSE))</f>
        <v>0</v>
      </c>
      <c r="Q171" s="158"/>
      <c r="R171" s="158"/>
      <c r="S171" s="93">
        <f t="shared" si="5"/>
        <v>0</v>
      </c>
      <c r="T171" s="110"/>
      <c r="U171" s="150">
        <f t="shared" si="6"/>
        <v>0</v>
      </c>
      <c r="V171" s="108">
        <f t="shared" si="7"/>
        <v>0</v>
      </c>
      <c r="W171" s="108">
        <f t="shared" si="8"/>
        <v>0</v>
      </c>
      <c r="X171" s="108">
        <f t="shared" si="12"/>
        <v>0</v>
      </c>
      <c r="Y171" s="93">
        <f t="shared" si="13"/>
        <v>0</v>
      </c>
      <c r="Z171" s="63">
        <f t="shared" si="9"/>
        <v>0</v>
      </c>
      <c r="AA171" s="93">
        <f t="shared" si="14"/>
        <v>0</v>
      </c>
      <c r="AB171" s="93">
        <f t="shared" si="10"/>
        <v>0</v>
      </c>
    </row>
    <row r="172" spans="2:28" ht="12.75">
      <c r="B172" s="93">
        <f t="shared" si="11"/>
      </c>
      <c r="C172" s="109"/>
      <c r="D172" s="110"/>
      <c r="E172" s="110"/>
      <c r="F172" s="110"/>
      <c r="G172" s="111"/>
      <c r="H172" s="110"/>
      <c r="I172" s="110"/>
      <c r="J172" s="110"/>
      <c r="K172" s="109"/>
      <c r="L172" s="109"/>
      <c r="M172" s="146">
        <f t="shared" si="3"/>
        <v>0</v>
      </c>
      <c r="N172" s="148"/>
      <c r="O172" s="147">
        <f t="shared" si="4"/>
        <v>0</v>
      </c>
      <c r="P172" s="145">
        <f>IF(E172="",0,VLOOKUP(E172,Unvan!$C$4:$D$14,2,FALSE))</f>
        <v>0</v>
      </c>
      <c r="Q172" s="158"/>
      <c r="R172" s="158"/>
      <c r="S172" s="93">
        <f t="shared" si="5"/>
        <v>0</v>
      </c>
      <c r="T172" s="110"/>
      <c r="U172" s="150">
        <f t="shared" si="6"/>
        <v>0</v>
      </c>
      <c r="V172" s="108">
        <f t="shared" si="7"/>
        <v>0</v>
      </c>
      <c r="W172" s="108">
        <f t="shared" si="8"/>
        <v>0</v>
      </c>
      <c r="X172" s="108">
        <f t="shared" si="12"/>
        <v>0</v>
      </c>
      <c r="Y172" s="93">
        <f t="shared" si="13"/>
        <v>0</v>
      </c>
      <c r="Z172" s="63">
        <f t="shared" si="9"/>
        <v>0</v>
      </c>
      <c r="AA172" s="93">
        <f t="shared" si="14"/>
        <v>0</v>
      </c>
      <c r="AB172" s="93">
        <f t="shared" si="10"/>
        <v>0</v>
      </c>
    </row>
    <row r="173" spans="2:28" ht="12.75">
      <c r="B173" s="93">
        <f t="shared" si="11"/>
      </c>
      <c r="C173" s="109"/>
      <c r="D173" s="110"/>
      <c r="E173" s="110"/>
      <c r="F173" s="110"/>
      <c r="G173" s="111"/>
      <c r="H173" s="110"/>
      <c r="I173" s="110"/>
      <c r="J173" s="110"/>
      <c r="K173" s="109"/>
      <c r="L173" s="109"/>
      <c r="M173" s="146">
        <f t="shared" si="3"/>
        <v>0</v>
      </c>
      <c r="N173" s="148"/>
      <c r="O173" s="147">
        <f t="shared" si="4"/>
        <v>0</v>
      </c>
      <c r="P173" s="145">
        <f>IF(E173="",0,VLOOKUP(E173,Unvan!$C$4:$D$14,2,FALSE))</f>
        <v>0</v>
      </c>
      <c r="Q173" s="158"/>
      <c r="R173" s="158"/>
      <c r="S173" s="93">
        <f t="shared" si="5"/>
        <v>0</v>
      </c>
      <c r="T173" s="110"/>
      <c r="U173" s="150">
        <f t="shared" si="6"/>
        <v>0</v>
      </c>
      <c r="V173" s="108">
        <f t="shared" si="7"/>
        <v>0</v>
      </c>
      <c r="W173" s="108">
        <f t="shared" si="8"/>
        <v>0</v>
      </c>
      <c r="X173" s="108">
        <f t="shared" si="12"/>
        <v>0</v>
      </c>
      <c r="Y173" s="93">
        <f t="shared" si="13"/>
        <v>0</v>
      </c>
      <c r="Z173" s="63">
        <f t="shared" si="9"/>
        <v>0</v>
      </c>
      <c r="AA173" s="93">
        <f t="shared" si="14"/>
        <v>0</v>
      </c>
      <c r="AB173" s="93">
        <f t="shared" si="10"/>
        <v>0</v>
      </c>
    </row>
    <row r="174" spans="2:28" ht="12.75">
      <c r="B174" s="93">
        <f t="shared" si="11"/>
      </c>
      <c r="C174" s="109"/>
      <c r="D174" s="110"/>
      <c r="E174" s="110"/>
      <c r="F174" s="110"/>
      <c r="G174" s="111"/>
      <c r="H174" s="110"/>
      <c r="I174" s="110"/>
      <c r="J174" s="110"/>
      <c r="K174" s="109"/>
      <c r="L174" s="109"/>
      <c r="M174" s="146">
        <f t="shared" si="3"/>
        <v>0</v>
      </c>
      <c r="N174" s="148"/>
      <c r="O174" s="147">
        <f t="shared" si="4"/>
        <v>0</v>
      </c>
      <c r="P174" s="145">
        <f>IF(E174="",0,VLOOKUP(E174,Unvan!$C$4:$D$14,2,FALSE))</f>
        <v>0</v>
      </c>
      <c r="Q174" s="158"/>
      <c r="R174" s="158"/>
      <c r="S174" s="93">
        <f t="shared" si="5"/>
        <v>0</v>
      </c>
      <c r="T174" s="110"/>
      <c r="U174" s="150">
        <f t="shared" si="6"/>
        <v>0</v>
      </c>
      <c r="V174" s="108">
        <f t="shared" si="7"/>
        <v>0</v>
      </c>
      <c r="W174" s="108">
        <f t="shared" si="8"/>
        <v>0</v>
      </c>
      <c r="X174" s="108">
        <f t="shared" si="12"/>
        <v>0</v>
      </c>
      <c r="Y174" s="93">
        <f t="shared" si="13"/>
        <v>0</v>
      </c>
      <c r="Z174" s="63">
        <f t="shared" si="9"/>
        <v>0</v>
      </c>
      <c r="AA174" s="93">
        <f t="shared" si="14"/>
        <v>0</v>
      </c>
      <c r="AB174" s="93">
        <f t="shared" si="10"/>
        <v>0</v>
      </c>
    </row>
    <row r="175" spans="2:28" ht="12.75">
      <c r="B175" s="93">
        <f t="shared" si="11"/>
      </c>
      <c r="C175" s="109"/>
      <c r="D175" s="110"/>
      <c r="E175" s="110"/>
      <c r="F175" s="110"/>
      <c r="G175" s="111"/>
      <c r="H175" s="110"/>
      <c r="I175" s="110"/>
      <c r="J175" s="110"/>
      <c r="K175" s="109"/>
      <c r="L175" s="109"/>
      <c r="M175" s="146">
        <f t="shared" si="3"/>
        <v>0</v>
      </c>
      <c r="N175" s="148"/>
      <c r="O175" s="147">
        <f t="shared" si="4"/>
        <v>0</v>
      </c>
      <c r="P175" s="145">
        <f>IF(E175="",0,VLOOKUP(E175,Unvan!$C$4:$D$14,2,FALSE))</f>
        <v>0</v>
      </c>
      <c r="Q175" s="158"/>
      <c r="R175" s="158"/>
      <c r="S175" s="93">
        <f t="shared" si="5"/>
        <v>0</v>
      </c>
      <c r="T175" s="110"/>
      <c r="U175" s="150">
        <f t="shared" si="6"/>
        <v>0</v>
      </c>
      <c r="V175" s="108">
        <f t="shared" si="7"/>
        <v>0</v>
      </c>
      <c r="W175" s="108">
        <f t="shared" si="8"/>
        <v>0</v>
      </c>
      <c r="X175" s="108">
        <f t="shared" si="12"/>
        <v>0</v>
      </c>
      <c r="Y175" s="93">
        <f t="shared" si="13"/>
        <v>0</v>
      </c>
      <c r="Z175" s="63">
        <f t="shared" si="9"/>
        <v>0</v>
      </c>
      <c r="AA175" s="93">
        <f t="shared" si="14"/>
        <v>0</v>
      </c>
      <c r="AB175" s="93">
        <f t="shared" si="10"/>
        <v>0</v>
      </c>
    </row>
    <row r="176" spans="2:28" ht="12.75">
      <c r="B176" s="93">
        <f t="shared" si="11"/>
      </c>
      <c r="C176" s="109"/>
      <c r="D176" s="110"/>
      <c r="E176" s="110"/>
      <c r="F176" s="110"/>
      <c r="G176" s="111"/>
      <c r="H176" s="110"/>
      <c r="I176" s="110"/>
      <c r="J176" s="110"/>
      <c r="K176" s="109"/>
      <c r="L176" s="109"/>
      <c r="M176" s="146">
        <f t="shared" si="3"/>
        <v>0</v>
      </c>
      <c r="N176" s="148"/>
      <c r="O176" s="147">
        <f t="shared" si="4"/>
        <v>0</v>
      </c>
      <c r="P176" s="145">
        <f>IF(E176="",0,VLOOKUP(E176,Unvan!$C$4:$D$14,2,FALSE))</f>
        <v>0</v>
      </c>
      <c r="Q176" s="158"/>
      <c r="R176" s="158"/>
      <c r="S176" s="93">
        <f t="shared" si="5"/>
        <v>0</v>
      </c>
      <c r="T176" s="110"/>
      <c r="U176" s="150">
        <f t="shared" si="6"/>
        <v>0</v>
      </c>
      <c r="V176" s="108">
        <f t="shared" si="7"/>
        <v>0</v>
      </c>
      <c r="W176" s="108">
        <f t="shared" si="8"/>
        <v>0</v>
      </c>
      <c r="X176" s="108">
        <f t="shared" si="12"/>
        <v>0</v>
      </c>
      <c r="Y176" s="93">
        <f t="shared" si="13"/>
        <v>0</v>
      </c>
      <c r="Z176" s="63">
        <f t="shared" si="9"/>
        <v>0</v>
      </c>
      <c r="AA176" s="93">
        <f t="shared" si="14"/>
        <v>0</v>
      </c>
      <c r="AB176" s="93">
        <f t="shared" si="10"/>
        <v>0</v>
      </c>
    </row>
    <row r="177" spans="2:28" ht="12.75">
      <c r="B177" s="93">
        <f t="shared" si="11"/>
      </c>
      <c r="C177" s="109"/>
      <c r="D177" s="110"/>
      <c r="E177" s="110"/>
      <c r="F177" s="110"/>
      <c r="G177" s="111"/>
      <c r="H177" s="110"/>
      <c r="I177" s="110"/>
      <c r="J177" s="110"/>
      <c r="K177" s="109"/>
      <c r="L177" s="109"/>
      <c r="M177" s="146">
        <f t="shared" si="3"/>
        <v>0</v>
      </c>
      <c r="N177" s="148"/>
      <c r="O177" s="147">
        <f t="shared" si="4"/>
        <v>0</v>
      </c>
      <c r="P177" s="145">
        <f>IF(E177="",0,VLOOKUP(E177,Unvan!$C$4:$D$14,2,FALSE))</f>
        <v>0</v>
      </c>
      <c r="Q177" s="158"/>
      <c r="R177" s="158"/>
      <c r="S177" s="93">
        <f t="shared" si="5"/>
        <v>0</v>
      </c>
      <c r="T177" s="110"/>
      <c r="U177" s="150">
        <f t="shared" si="6"/>
        <v>0</v>
      </c>
      <c r="V177" s="108">
        <f t="shared" si="7"/>
        <v>0</v>
      </c>
      <c r="W177" s="108">
        <f t="shared" si="8"/>
        <v>0</v>
      </c>
      <c r="X177" s="108">
        <f t="shared" si="12"/>
        <v>0</v>
      </c>
      <c r="Y177" s="93">
        <f t="shared" si="13"/>
        <v>0</v>
      </c>
      <c r="Z177" s="63">
        <f t="shared" si="9"/>
        <v>0</v>
      </c>
      <c r="AA177" s="93">
        <f t="shared" si="14"/>
        <v>0</v>
      </c>
      <c r="AB177" s="93">
        <f t="shared" si="10"/>
        <v>0</v>
      </c>
    </row>
    <row r="178" spans="2:28" ht="12.75">
      <c r="B178" s="93">
        <f t="shared" si="11"/>
      </c>
      <c r="C178" s="109"/>
      <c r="D178" s="110"/>
      <c r="E178" s="110"/>
      <c r="F178" s="110"/>
      <c r="G178" s="111"/>
      <c r="H178" s="110"/>
      <c r="I178" s="110"/>
      <c r="J178" s="110"/>
      <c r="K178" s="109"/>
      <c r="L178" s="109"/>
      <c r="M178" s="146">
        <f t="shared" si="3"/>
        <v>0</v>
      </c>
      <c r="N178" s="148"/>
      <c r="O178" s="147">
        <f t="shared" si="4"/>
        <v>0</v>
      </c>
      <c r="P178" s="145">
        <f>IF(E178="",0,VLOOKUP(E178,Unvan!$C$4:$D$14,2,FALSE))</f>
        <v>0</v>
      </c>
      <c r="Q178" s="158"/>
      <c r="R178" s="158"/>
      <c r="S178" s="93">
        <f t="shared" si="5"/>
        <v>0</v>
      </c>
      <c r="T178" s="110"/>
      <c r="U178" s="150">
        <f t="shared" si="6"/>
        <v>0</v>
      </c>
      <c r="V178" s="108">
        <f t="shared" si="7"/>
        <v>0</v>
      </c>
      <c r="W178" s="108">
        <f t="shared" si="8"/>
        <v>0</v>
      </c>
      <c r="X178" s="108">
        <f t="shared" si="12"/>
        <v>0</v>
      </c>
      <c r="Y178" s="93">
        <f t="shared" si="13"/>
        <v>0</v>
      </c>
      <c r="Z178" s="63">
        <f t="shared" si="9"/>
        <v>0</v>
      </c>
      <c r="AA178" s="93">
        <f t="shared" si="14"/>
        <v>0</v>
      </c>
      <c r="AB178" s="93">
        <f t="shared" si="10"/>
        <v>0</v>
      </c>
    </row>
    <row r="179" spans="2:28" ht="12.75">
      <c r="B179" s="93">
        <f t="shared" si="11"/>
      </c>
      <c r="C179" s="109"/>
      <c r="D179" s="110"/>
      <c r="E179" s="110"/>
      <c r="F179" s="110"/>
      <c r="G179" s="111"/>
      <c r="H179" s="110"/>
      <c r="I179" s="110"/>
      <c r="J179" s="110"/>
      <c r="K179" s="109"/>
      <c r="L179" s="109"/>
      <c r="M179" s="146">
        <f t="shared" si="3"/>
        <v>0</v>
      </c>
      <c r="N179" s="148"/>
      <c r="O179" s="147">
        <f t="shared" si="4"/>
        <v>0</v>
      </c>
      <c r="P179" s="145">
        <f>IF(E179="",0,VLOOKUP(E179,Unvan!$C$4:$D$14,2,FALSE))</f>
        <v>0</v>
      </c>
      <c r="Q179" s="158"/>
      <c r="R179" s="158"/>
      <c r="S179" s="93">
        <f t="shared" si="5"/>
        <v>0</v>
      </c>
      <c r="T179" s="110"/>
      <c r="U179" s="150">
        <f t="shared" si="6"/>
        <v>0</v>
      </c>
      <c r="V179" s="108">
        <f t="shared" si="7"/>
        <v>0</v>
      </c>
      <c r="W179" s="108">
        <f t="shared" si="8"/>
        <v>0</v>
      </c>
      <c r="X179" s="108">
        <f aca="true" t="shared" si="15" ref="X179:X210">IF(C179="",0,IF(G179+U179&lt;=$P$108,$H$108,IF(G179+U179&gt;$P$108,$H$109)))</f>
        <v>0</v>
      </c>
      <c r="Y179" s="93">
        <f aca="true" t="shared" si="16" ref="Y179:Y210">IF(G179&gt;$P$109,"Evet",0)</f>
        <v>0</v>
      </c>
      <c r="Z179" s="63">
        <f t="shared" si="9"/>
        <v>0</v>
      </c>
      <c r="AA179" s="93">
        <f aca="true" t="shared" si="17" ref="AA179:AA210">IF(G179&gt;$P$110,"Malesef",0)</f>
        <v>0</v>
      </c>
      <c r="AB179" s="93">
        <f t="shared" si="10"/>
        <v>0</v>
      </c>
    </row>
    <row r="180" spans="2:28" ht="12.75">
      <c r="B180" s="93">
        <f t="shared" si="11"/>
      </c>
      <c r="C180" s="109"/>
      <c r="D180" s="110"/>
      <c r="E180" s="110"/>
      <c r="F180" s="110"/>
      <c r="G180" s="111"/>
      <c r="H180" s="110"/>
      <c r="I180" s="110"/>
      <c r="J180" s="110"/>
      <c r="K180" s="109"/>
      <c r="L180" s="109"/>
      <c r="M180" s="146">
        <f aca="true" t="shared" si="18" ref="M180:M233">IF(K180&lt;=0,0,L180/K180)</f>
        <v>0</v>
      </c>
      <c r="N180" s="148"/>
      <c r="O180" s="147">
        <f aca="true" t="shared" si="19" ref="O180:O233">ROUND(N180*M180,2)</f>
        <v>0</v>
      </c>
      <c r="P180" s="145">
        <f>IF(E180="",0,VLOOKUP(E180,Unvan!$C$4:$D$14,2,FALSE))</f>
        <v>0</v>
      </c>
      <c r="Q180" s="158"/>
      <c r="R180" s="158"/>
      <c r="S180" s="93">
        <f aca="true" t="shared" si="20" ref="S180:S233">Q180-R180</f>
        <v>0</v>
      </c>
      <c r="T180" s="110"/>
      <c r="U180" s="150">
        <f aca="true" t="shared" si="21" ref="U180:U233">ROUND((O180*P180*S180)*$D$108,2)</f>
        <v>0</v>
      </c>
      <c r="V180" s="108">
        <f aca="true" t="shared" si="22" ref="V180:V233">IF(AB180&gt;0,+AB180,IF(Z180&gt;0,+Z180,X180))</f>
        <v>0</v>
      </c>
      <c r="W180" s="108">
        <f aca="true" t="shared" si="23" ref="W180:W233">G180+U180</f>
        <v>0</v>
      </c>
      <c r="X180" s="108">
        <f t="shared" si="15"/>
        <v>0</v>
      </c>
      <c r="Y180" s="93">
        <f t="shared" si="16"/>
        <v>0</v>
      </c>
      <c r="Z180" s="63">
        <f aca="true" t="shared" si="24" ref="Z180:Z233">IF(Y180="Evet",$H$110,0)</f>
        <v>0</v>
      </c>
      <c r="AA180" s="93">
        <f t="shared" si="17"/>
        <v>0</v>
      </c>
      <c r="AB180" s="93">
        <f aca="true" t="shared" si="25" ref="AB180:AB233">IF(AA180="Malesef",$H$111,0)</f>
        <v>0</v>
      </c>
    </row>
    <row r="181" spans="2:28" ht="12.75">
      <c r="B181" s="93">
        <f aca="true" t="shared" si="26" ref="B181:B230">IF(C181="","",B180+1)</f>
      </c>
      <c r="C181" s="109"/>
      <c r="D181" s="110"/>
      <c r="E181" s="110"/>
      <c r="F181" s="110"/>
      <c r="G181" s="111"/>
      <c r="H181" s="110"/>
      <c r="I181" s="110"/>
      <c r="J181" s="110"/>
      <c r="K181" s="109"/>
      <c r="L181" s="109"/>
      <c r="M181" s="146">
        <f t="shared" si="18"/>
        <v>0</v>
      </c>
      <c r="N181" s="148"/>
      <c r="O181" s="147">
        <f t="shared" si="19"/>
        <v>0</v>
      </c>
      <c r="P181" s="145">
        <f>IF(E181="",0,VLOOKUP(E181,Unvan!$C$4:$D$14,2,FALSE))</f>
        <v>0</v>
      </c>
      <c r="Q181" s="158"/>
      <c r="R181" s="158"/>
      <c r="S181" s="93">
        <f t="shared" si="20"/>
        <v>0</v>
      </c>
      <c r="T181" s="110"/>
      <c r="U181" s="150">
        <f t="shared" si="21"/>
        <v>0</v>
      </c>
      <c r="V181" s="108">
        <f t="shared" si="22"/>
        <v>0</v>
      </c>
      <c r="W181" s="108">
        <f t="shared" si="23"/>
        <v>0</v>
      </c>
      <c r="X181" s="108">
        <f t="shared" si="15"/>
        <v>0</v>
      </c>
      <c r="Y181" s="93">
        <f t="shared" si="16"/>
        <v>0</v>
      </c>
      <c r="Z181" s="63">
        <f t="shared" si="24"/>
        <v>0</v>
      </c>
      <c r="AA181" s="93">
        <f t="shared" si="17"/>
        <v>0</v>
      </c>
      <c r="AB181" s="93">
        <f t="shared" si="25"/>
        <v>0</v>
      </c>
    </row>
    <row r="182" spans="2:28" ht="12.75">
      <c r="B182" s="93">
        <f t="shared" si="26"/>
      </c>
      <c r="C182" s="109"/>
      <c r="D182" s="110"/>
      <c r="E182" s="110"/>
      <c r="F182" s="110"/>
      <c r="G182" s="111"/>
      <c r="H182" s="110"/>
      <c r="I182" s="110"/>
      <c r="J182" s="110"/>
      <c r="K182" s="109"/>
      <c r="L182" s="109"/>
      <c r="M182" s="146">
        <f t="shared" si="18"/>
        <v>0</v>
      </c>
      <c r="N182" s="148"/>
      <c r="O182" s="147">
        <f t="shared" si="19"/>
        <v>0</v>
      </c>
      <c r="P182" s="145">
        <f>IF(E182="",0,VLOOKUP(E182,Unvan!$C$4:$D$14,2,FALSE))</f>
        <v>0</v>
      </c>
      <c r="Q182" s="158"/>
      <c r="R182" s="158"/>
      <c r="S182" s="93">
        <f t="shared" si="20"/>
        <v>0</v>
      </c>
      <c r="T182" s="110"/>
      <c r="U182" s="150">
        <f t="shared" si="21"/>
        <v>0</v>
      </c>
      <c r="V182" s="108">
        <f t="shared" si="22"/>
        <v>0</v>
      </c>
      <c r="W182" s="108">
        <f t="shared" si="23"/>
        <v>0</v>
      </c>
      <c r="X182" s="108">
        <f t="shared" si="15"/>
        <v>0</v>
      </c>
      <c r="Y182" s="93">
        <f t="shared" si="16"/>
        <v>0</v>
      </c>
      <c r="Z182" s="63">
        <f t="shared" si="24"/>
        <v>0</v>
      </c>
      <c r="AA182" s="93">
        <f t="shared" si="17"/>
        <v>0</v>
      </c>
      <c r="AB182" s="93">
        <f t="shared" si="25"/>
        <v>0</v>
      </c>
    </row>
    <row r="183" spans="2:28" ht="12.75">
      <c r="B183" s="93">
        <f t="shared" si="26"/>
      </c>
      <c r="C183" s="109"/>
      <c r="D183" s="110"/>
      <c r="E183" s="110"/>
      <c r="F183" s="110"/>
      <c r="G183" s="111"/>
      <c r="H183" s="110"/>
      <c r="I183" s="110"/>
      <c r="J183" s="110"/>
      <c r="K183" s="109"/>
      <c r="L183" s="109"/>
      <c r="M183" s="146">
        <f t="shared" si="18"/>
        <v>0</v>
      </c>
      <c r="N183" s="148"/>
      <c r="O183" s="147">
        <f t="shared" si="19"/>
        <v>0</v>
      </c>
      <c r="P183" s="145">
        <f>IF(E183="",0,VLOOKUP(E183,Unvan!$C$4:$D$14,2,FALSE))</f>
        <v>0</v>
      </c>
      <c r="Q183" s="158"/>
      <c r="R183" s="158"/>
      <c r="S183" s="93">
        <f t="shared" si="20"/>
        <v>0</v>
      </c>
      <c r="T183" s="110"/>
      <c r="U183" s="150">
        <f t="shared" si="21"/>
        <v>0</v>
      </c>
      <c r="V183" s="108">
        <f t="shared" si="22"/>
        <v>0</v>
      </c>
      <c r="W183" s="108">
        <f t="shared" si="23"/>
        <v>0</v>
      </c>
      <c r="X183" s="108">
        <f t="shared" si="15"/>
        <v>0</v>
      </c>
      <c r="Y183" s="93">
        <f t="shared" si="16"/>
        <v>0</v>
      </c>
      <c r="Z183" s="63">
        <f t="shared" si="24"/>
        <v>0</v>
      </c>
      <c r="AA183" s="93">
        <f t="shared" si="17"/>
        <v>0</v>
      </c>
      <c r="AB183" s="93">
        <f t="shared" si="25"/>
        <v>0</v>
      </c>
    </row>
    <row r="184" spans="2:28" ht="12.75">
      <c r="B184" s="93">
        <f t="shared" si="26"/>
      </c>
      <c r="C184" s="109"/>
      <c r="D184" s="110"/>
      <c r="E184" s="110"/>
      <c r="F184" s="110"/>
      <c r="G184" s="111"/>
      <c r="H184" s="110"/>
      <c r="I184" s="110"/>
      <c r="J184" s="110"/>
      <c r="K184" s="109"/>
      <c r="L184" s="109"/>
      <c r="M184" s="146">
        <f t="shared" si="18"/>
        <v>0</v>
      </c>
      <c r="N184" s="148"/>
      <c r="O184" s="147">
        <f t="shared" si="19"/>
        <v>0</v>
      </c>
      <c r="P184" s="145">
        <f>IF(E184="",0,VLOOKUP(E184,Unvan!$C$4:$D$14,2,FALSE))</f>
        <v>0</v>
      </c>
      <c r="Q184" s="158"/>
      <c r="R184" s="158"/>
      <c r="S184" s="93">
        <f t="shared" si="20"/>
        <v>0</v>
      </c>
      <c r="T184" s="110"/>
      <c r="U184" s="150">
        <f t="shared" si="21"/>
        <v>0</v>
      </c>
      <c r="V184" s="108">
        <f t="shared" si="22"/>
        <v>0</v>
      </c>
      <c r="W184" s="108">
        <f t="shared" si="23"/>
        <v>0</v>
      </c>
      <c r="X184" s="108">
        <f t="shared" si="15"/>
        <v>0</v>
      </c>
      <c r="Y184" s="93">
        <f t="shared" si="16"/>
        <v>0</v>
      </c>
      <c r="Z184" s="63">
        <f t="shared" si="24"/>
        <v>0</v>
      </c>
      <c r="AA184" s="93">
        <f t="shared" si="17"/>
        <v>0</v>
      </c>
      <c r="AB184" s="93">
        <f t="shared" si="25"/>
        <v>0</v>
      </c>
    </row>
    <row r="185" spans="2:28" ht="12.75">
      <c r="B185" s="93">
        <f t="shared" si="26"/>
      </c>
      <c r="C185" s="109"/>
      <c r="D185" s="110"/>
      <c r="E185" s="110"/>
      <c r="F185" s="110"/>
      <c r="G185" s="111"/>
      <c r="H185" s="110"/>
      <c r="I185" s="110"/>
      <c r="J185" s="110"/>
      <c r="K185" s="109"/>
      <c r="L185" s="109"/>
      <c r="M185" s="146">
        <f t="shared" si="18"/>
        <v>0</v>
      </c>
      <c r="N185" s="148"/>
      <c r="O185" s="147">
        <f t="shared" si="19"/>
        <v>0</v>
      </c>
      <c r="P185" s="145">
        <f>IF(E185="",0,VLOOKUP(E185,Unvan!$C$4:$D$14,2,FALSE))</f>
        <v>0</v>
      </c>
      <c r="Q185" s="158"/>
      <c r="R185" s="158"/>
      <c r="S185" s="93">
        <f t="shared" si="20"/>
        <v>0</v>
      </c>
      <c r="T185" s="110"/>
      <c r="U185" s="150">
        <f t="shared" si="21"/>
        <v>0</v>
      </c>
      <c r="V185" s="108">
        <f t="shared" si="22"/>
        <v>0</v>
      </c>
      <c r="W185" s="108">
        <f t="shared" si="23"/>
        <v>0</v>
      </c>
      <c r="X185" s="108">
        <f t="shared" si="15"/>
        <v>0</v>
      </c>
      <c r="Y185" s="93">
        <f t="shared" si="16"/>
        <v>0</v>
      </c>
      <c r="Z185" s="63">
        <f t="shared" si="24"/>
        <v>0</v>
      </c>
      <c r="AA185" s="93">
        <f t="shared" si="17"/>
        <v>0</v>
      </c>
      <c r="AB185" s="93">
        <f t="shared" si="25"/>
        <v>0</v>
      </c>
    </row>
    <row r="186" spans="2:28" ht="12.75">
      <c r="B186" s="93">
        <f t="shared" si="26"/>
      </c>
      <c r="C186" s="109"/>
      <c r="D186" s="110"/>
      <c r="E186" s="110"/>
      <c r="F186" s="110"/>
      <c r="G186" s="111"/>
      <c r="H186" s="110"/>
      <c r="I186" s="110"/>
      <c r="J186" s="110"/>
      <c r="K186" s="109"/>
      <c r="L186" s="109"/>
      <c r="M186" s="146">
        <f t="shared" si="18"/>
        <v>0</v>
      </c>
      <c r="N186" s="148"/>
      <c r="O186" s="147">
        <f t="shared" si="19"/>
        <v>0</v>
      </c>
      <c r="P186" s="145">
        <f>IF(E186="",0,VLOOKUP(E186,Unvan!$C$4:$D$14,2,FALSE))</f>
        <v>0</v>
      </c>
      <c r="Q186" s="158"/>
      <c r="R186" s="158"/>
      <c r="S186" s="93">
        <f t="shared" si="20"/>
        <v>0</v>
      </c>
      <c r="T186" s="110"/>
      <c r="U186" s="150">
        <f t="shared" si="21"/>
        <v>0</v>
      </c>
      <c r="V186" s="108">
        <f t="shared" si="22"/>
        <v>0</v>
      </c>
      <c r="W186" s="108">
        <f t="shared" si="23"/>
        <v>0</v>
      </c>
      <c r="X186" s="108">
        <f t="shared" si="15"/>
        <v>0</v>
      </c>
      <c r="Y186" s="93">
        <f t="shared" si="16"/>
        <v>0</v>
      </c>
      <c r="Z186" s="63">
        <f t="shared" si="24"/>
        <v>0</v>
      </c>
      <c r="AA186" s="93">
        <f t="shared" si="17"/>
        <v>0</v>
      </c>
      <c r="AB186" s="93">
        <f t="shared" si="25"/>
        <v>0</v>
      </c>
    </row>
    <row r="187" spans="2:28" ht="12.75">
      <c r="B187" s="93">
        <f t="shared" si="26"/>
      </c>
      <c r="C187" s="109"/>
      <c r="D187" s="110"/>
      <c r="E187" s="110"/>
      <c r="F187" s="110"/>
      <c r="G187" s="111"/>
      <c r="H187" s="110"/>
      <c r="I187" s="110"/>
      <c r="J187" s="110"/>
      <c r="K187" s="109"/>
      <c r="L187" s="109"/>
      <c r="M187" s="146">
        <f t="shared" si="18"/>
        <v>0</v>
      </c>
      <c r="N187" s="148"/>
      <c r="O187" s="147">
        <f t="shared" si="19"/>
        <v>0</v>
      </c>
      <c r="P187" s="145">
        <f>IF(E187="",0,VLOOKUP(E187,Unvan!$C$4:$D$14,2,FALSE))</f>
        <v>0</v>
      </c>
      <c r="Q187" s="158"/>
      <c r="R187" s="158"/>
      <c r="S187" s="93">
        <f t="shared" si="20"/>
        <v>0</v>
      </c>
      <c r="T187" s="110"/>
      <c r="U187" s="150">
        <f t="shared" si="21"/>
        <v>0</v>
      </c>
      <c r="V187" s="108">
        <f t="shared" si="22"/>
        <v>0</v>
      </c>
      <c r="W187" s="108">
        <f t="shared" si="23"/>
        <v>0</v>
      </c>
      <c r="X187" s="108">
        <f t="shared" si="15"/>
        <v>0</v>
      </c>
      <c r="Y187" s="93">
        <f t="shared" si="16"/>
        <v>0</v>
      </c>
      <c r="Z187" s="63">
        <f t="shared" si="24"/>
        <v>0</v>
      </c>
      <c r="AA187" s="93">
        <f t="shared" si="17"/>
        <v>0</v>
      </c>
      <c r="AB187" s="93">
        <f t="shared" si="25"/>
        <v>0</v>
      </c>
    </row>
    <row r="188" spans="2:28" ht="12.75">
      <c r="B188" s="93">
        <f t="shared" si="26"/>
      </c>
      <c r="C188" s="109"/>
      <c r="D188" s="110"/>
      <c r="E188" s="110"/>
      <c r="F188" s="110"/>
      <c r="G188" s="111"/>
      <c r="H188" s="110"/>
      <c r="I188" s="110"/>
      <c r="J188" s="110"/>
      <c r="K188" s="109"/>
      <c r="L188" s="109"/>
      <c r="M188" s="146">
        <f t="shared" si="18"/>
        <v>0</v>
      </c>
      <c r="N188" s="148"/>
      <c r="O188" s="147">
        <f t="shared" si="19"/>
        <v>0</v>
      </c>
      <c r="P188" s="145">
        <f>IF(E188="",0,VLOOKUP(E188,Unvan!$C$4:$D$14,2,FALSE))</f>
        <v>0</v>
      </c>
      <c r="Q188" s="158"/>
      <c r="R188" s="158"/>
      <c r="S188" s="93">
        <f t="shared" si="20"/>
        <v>0</v>
      </c>
      <c r="T188" s="110"/>
      <c r="U188" s="150">
        <f t="shared" si="21"/>
        <v>0</v>
      </c>
      <c r="V188" s="108">
        <f t="shared" si="22"/>
        <v>0</v>
      </c>
      <c r="W188" s="108">
        <f t="shared" si="23"/>
        <v>0</v>
      </c>
      <c r="X188" s="108">
        <f t="shared" si="15"/>
        <v>0</v>
      </c>
      <c r="Y188" s="93">
        <f t="shared" si="16"/>
        <v>0</v>
      </c>
      <c r="Z188" s="63">
        <f t="shared" si="24"/>
        <v>0</v>
      </c>
      <c r="AA188" s="93">
        <f t="shared" si="17"/>
        <v>0</v>
      </c>
      <c r="AB188" s="93">
        <f t="shared" si="25"/>
        <v>0</v>
      </c>
    </row>
    <row r="189" spans="2:28" ht="12.75">
      <c r="B189" s="93">
        <f t="shared" si="26"/>
      </c>
      <c r="C189" s="109"/>
      <c r="D189" s="110"/>
      <c r="E189" s="110"/>
      <c r="F189" s="110"/>
      <c r="G189" s="111"/>
      <c r="H189" s="110"/>
      <c r="I189" s="110"/>
      <c r="J189" s="110"/>
      <c r="K189" s="109"/>
      <c r="L189" s="109"/>
      <c r="M189" s="146">
        <f t="shared" si="18"/>
        <v>0</v>
      </c>
      <c r="N189" s="148"/>
      <c r="O189" s="147">
        <f t="shared" si="19"/>
        <v>0</v>
      </c>
      <c r="P189" s="145">
        <f>IF(E189="",0,VLOOKUP(E189,Unvan!$C$4:$D$14,2,FALSE))</f>
        <v>0</v>
      </c>
      <c r="Q189" s="158"/>
      <c r="R189" s="158"/>
      <c r="S189" s="93">
        <f t="shared" si="20"/>
        <v>0</v>
      </c>
      <c r="T189" s="110"/>
      <c r="U189" s="150">
        <f t="shared" si="21"/>
        <v>0</v>
      </c>
      <c r="V189" s="108">
        <f t="shared" si="22"/>
        <v>0</v>
      </c>
      <c r="W189" s="108">
        <f t="shared" si="23"/>
        <v>0</v>
      </c>
      <c r="X189" s="108">
        <f t="shared" si="15"/>
        <v>0</v>
      </c>
      <c r="Y189" s="93">
        <f t="shared" si="16"/>
        <v>0</v>
      </c>
      <c r="Z189" s="63">
        <f t="shared" si="24"/>
        <v>0</v>
      </c>
      <c r="AA189" s="93">
        <f t="shared" si="17"/>
        <v>0</v>
      </c>
      <c r="AB189" s="93">
        <f t="shared" si="25"/>
        <v>0</v>
      </c>
    </row>
    <row r="190" spans="2:28" ht="12.75">
      <c r="B190" s="93">
        <f t="shared" si="26"/>
      </c>
      <c r="C190" s="109"/>
      <c r="D190" s="110"/>
      <c r="E190" s="110"/>
      <c r="F190" s="110"/>
      <c r="G190" s="111"/>
      <c r="H190" s="110"/>
      <c r="I190" s="110"/>
      <c r="J190" s="110"/>
      <c r="K190" s="109"/>
      <c r="L190" s="109"/>
      <c r="M190" s="146">
        <f t="shared" si="18"/>
        <v>0</v>
      </c>
      <c r="N190" s="148"/>
      <c r="O190" s="147">
        <f t="shared" si="19"/>
        <v>0</v>
      </c>
      <c r="P190" s="145">
        <f>IF(E190="",0,VLOOKUP(E190,Unvan!$C$4:$D$14,2,FALSE))</f>
        <v>0</v>
      </c>
      <c r="Q190" s="158"/>
      <c r="R190" s="158"/>
      <c r="S190" s="93">
        <f t="shared" si="20"/>
        <v>0</v>
      </c>
      <c r="T190" s="110"/>
      <c r="U190" s="150">
        <f t="shared" si="21"/>
        <v>0</v>
      </c>
      <c r="V190" s="108">
        <f t="shared" si="22"/>
        <v>0</v>
      </c>
      <c r="W190" s="108">
        <f t="shared" si="23"/>
        <v>0</v>
      </c>
      <c r="X190" s="108">
        <f t="shared" si="15"/>
        <v>0</v>
      </c>
      <c r="Y190" s="93">
        <f t="shared" si="16"/>
        <v>0</v>
      </c>
      <c r="Z190" s="63">
        <f t="shared" si="24"/>
        <v>0</v>
      </c>
      <c r="AA190" s="93">
        <f t="shared" si="17"/>
        <v>0</v>
      </c>
      <c r="AB190" s="93">
        <f t="shared" si="25"/>
        <v>0</v>
      </c>
    </row>
    <row r="191" spans="2:28" ht="12.75">
      <c r="B191" s="93">
        <f t="shared" si="26"/>
      </c>
      <c r="C191" s="109"/>
      <c r="D191" s="110"/>
      <c r="E191" s="110"/>
      <c r="F191" s="110"/>
      <c r="G191" s="111"/>
      <c r="H191" s="110"/>
      <c r="I191" s="110"/>
      <c r="J191" s="110"/>
      <c r="K191" s="109"/>
      <c r="L191" s="109"/>
      <c r="M191" s="146">
        <f t="shared" si="18"/>
        <v>0</v>
      </c>
      <c r="N191" s="148"/>
      <c r="O191" s="147">
        <f t="shared" si="19"/>
        <v>0</v>
      </c>
      <c r="P191" s="145">
        <f>IF(E191="",0,VLOOKUP(E191,Unvan!$C$4:$D$14,2,FALSE))</f>
        <v>0</v>
      </c>
      <c r="Q191" s="158"/>
      <c r="R191" s="158"/>
      <c r="S191" s="93">
        <f t="shared" si="20"/>
        <v>0</v>
      </c>
      <c r="T191" s="110"/>
      <c r="U191" s="150">
        <f t="shared" si="21"/>
        <v>0</v>
      </c>
      <c r="V191" s="108">
        <f t="shared" si="22"/>
        <v>0</v>
      </c>
      <c r="W191" s="108">
        <f t="shared" si="23"/>
        <v>0</v>
      </c>
      <c r="X191" s="108">
        <f t="shared" si="15"/>
        <v>0</v>
      </c>
      <c r="Y191" s="93">
        <f t="shared" si="16"/>
        <v>0</v>
      </c>
      <c r="Z191" s="63">
        <f t="shared" si="24"/>
        <v>0</v>
      </c>
      <c r="AA191" s="93">
        <f t="shared" si="17"/>
        <v>0</v>
      </c>
      <c r="AB191" s="93">
        <f t="shared" si="25"/>
        <v>0</v>
      </c>
    </row>
    <row r="192" spans="2:28" ht="12.75">
      <c r="B192" s="93">
        <f t="shared" si="26"/>
      </c>
      <c r="C192" s="109"/>
      <c r="D192" s="110"/>
      <c r="E192" s="110"/>
      <c r="F192" s="110"/>
      <c r="G192" s="111"/>
      <c r="H192" s="110"/>
      <c r="I192" s="110"/>
      <c r="J192" s="110"/>
      <c r="K192" s="109"/>
      <c r="L192" s="109"/>
      <c r="M192" s="146">
        <f t="shared" si="18"/>
        <v>0</v>
      </c>
      <c r="N192" s="148"/>
      <c r="O192" s="147">
        <f t="shared" si="19"/>
        <v>0</v>
      </c>
      <c r="P192" s="145">
        <f>IF(E192="",0,VLOOKUP(E192,Unvan!$C$4:$D$14,2,FALSE))</f>
        <v>0</v>
      </c>
      <c r="Q192" s="158"/>
      <c r="R192" s="158"/>
      <c r="S192" s="93">
        <f t="shared" si="20"/>
        <v>0</v>
      </c>
      <c r="T192" s="110"/>
      <c r="U192" s="150">
        <f t="shared" si="21"/>
        <v>0</v>
      </c>
      <c r="V192" s="108">
        <f t="shared" si="22"/>
        <v>0</v>
      </c>
      <c r="W192" s="108">
        <f t="shared" si="23"/>
        <v>0</v>
      </c>
      <c r="X192" s="108">
        <f t="shared" si="15"/>
        <v>0</v>
      </c>
      <c r="Y192" s="93">
        <f t="shared" si="16"/>
        <v>0</v>
      </c>
      <c r="Z192" s="63">
        <f t="shared" si="24"/>
        <v>0</v>
      </c>
      <c r="AA192" s="93">
        <f t="shared" si="17"/>
        <v>0</v>
      </c>
      <c r="AB192" s="93">
        <f t="shared" si="25"/>
        <v>0</v>
      </c>
    </row>
    <row r="193" spans="2:28" ht="12.75">
      <c r="B193" s="93">
        <f t="shared" si="26"/>
      </c>
      <c r="C193" s="109"/>
      <c r="D193" s="110"/>
      <c r="E193" s="110"/>
      <c r="F193" s="110"/>
      <c r="G193" s="111"/>
      <c r="H193" s="110"/>
      <c r="I193" s="110"/>
      <c r="J193" s="110"/>
      <c r="K193" s="109"/>
      <c r="L193" s="109"/>
      <c r="M193" s="146">
        <f t="shared" si="18"/>
        <v>0</v>
      </c>
      <c r="N193" s="148"/>
      <c r="O193" s="147">
        <f t="shared" si="19"/>
        <v>0</v>
      </c>
      <c r="P193" s="145">
        <f>IF(E193="",0,VLOOKUP(E193,Unvan!$C$4:$D$14,2,FALSE))</f>
        <v>0</v>
      </c>
      <c r="Q193" s="158"/>
      <c r="R193" s="158"/>
      <c r="S193" s="93">
        <f t="shared" si="20"/>
        <v>0</v>
      </c>
      <c r="T193" s="110"/>
      <c r="U193" s="150">
        <f t="shared" si="21"/>
        <v>0</v>
      </c>
      <c r="V193" s="108">
        <f t="shared" si="22"/>
        <v>0</v>
      </c>
      <c r="W193" s="108">
        <f t="shared" si="23"/>
        <v>0</v>
      </c>
      <c r="X193" s="108">
        <f t="shared" si="15"/>
        <v>0</v>
      </c>
      <c r="Y193" s="93">
        <f t="shared" si="16"/>
        <v>0</v>
      </c>
      <c r="Z193" s="63">
        <f t="shared" si="24"/>
        <v>0</v>
      </c>
      <c r="AA193" s="93">
        <f t="shared" si="17"/>
        <v>0</v>
      </c>
      <c r="AB193" s="93">
        <f t="shared" si="25"/>
        <v>0</v>
      </c>
    </row>
    <row r="194" spans="2:28" ht="12.75">
      <c r="B194" s="93">
        <f t="shared" si="26"/>
      </c>
      <c r="C194" s="109"/>
      <c r="D194" s="110"/>
      <c r="E194" s="110"/>
      <c r="F194" s="110"/>
      <c r="G194" s="111"/>
      <c r="H194" s="110"/>
      <c r="I194" s="110"/>
      <c r="J194" s="110"/>
      <c r="K194" s="109"/>
      <c r="L194" s="109"/>
      <c r="M194" s="146">
        <f t="shared" si="18"/>
        <v>0</v>
      </c>
      <c r="N194" s="148"/>
      <c r="O194" s="147">
        <f t="shared" si="19"/>
        <v>0</v>
      </c>
      <c r="P194" s="145">
        <f>IF(E194="",0,VLOOKUP(E194,Unvan!$C$4:$D$14,2,FALSE))</f>
        <v>0</v>
      </c>
      <c r="Q194" s="158"/>
      <c r="R194" s="158"/>
      <c r="S194" s="93">
        <f t="shared" si="20"/>
        <v>0</v>
      </c>
      <c r="T194" s="110"/>
      <c r="U194" s="150">
        <f t="shared" si="21"/>
        <v>0</v>
      </c>
      <c r="V194" s="108">
        <f t="shared" si="22"/>
        <v>0</v>
      </c>
      <c r="W194" s="108">
        <f t="shared" si="23"/>
        <v>0</v>
      </c>
      <c r="X194" s="108">
        <f t="shared" si="15"/>
        <v>0</v>
      </c>
      <c r="Y194" s="93">
        <f t="shared" si="16"/>
        <v>0</v>
      </c>
      <c r="Z194" s="63">
        <f t="shared" si="24"/>
        <v>0</v>
      </c>
      <c r="AA194" s="93">
        <f t="shared" si="17"/>
        <v>0</v>
      </c>
      <c r="AB194" s="93">
        <f t="shared" si="25"/>
        <v>0</v>
      </c>
    </row>
    <row r="195" spans="2:28" ht="12.75">
      <c r="B195" s="93">
        <f t="shared" si="26"/>
      </c>
      <c r="C195" s="109"/>
      <c r="D195" s="110"/>
      <c r="E195" s="110"/>
      <c r="F195" s="110"/>
      <c r="G195" s="111"/>
      <c r="H195" s="110"/>
      <c r="I195" s="110"/>
      <c r="J195" s="110"/>
      <c r="K195" s="109"/>
      <c r="L195" s="109"/>
      <c r="M195" s="146">
        <f t="shared" si="18"/>
        <v>0</v>
      </c>
      <c r="N195" s="148"/>
      <c r="O195" s="147">
        <f t="shared" si="19"/>
        <v>0</v>
      </c>
      <c r="P195" s="145">
        <f>IF(E195="",0,VLOOKUP(E195,Unvan!$C$4:$D$14,2,FALSE))</f>
        <v>0</v>
      </c>
      <c r="Q195" s="158"/>
      <c r="R195" s="158"/>
      <c r="S195" s="93">
        <f t="shared" si="20"/>
        <v>0</v>
      </c>
      <c r="T195" s="110"/>
      <c r="U195" s="150">
        <f t="shared" si="21"/>
        <v>0</v>
      </c>
      <c r="V195" s="108">
        <f t="shared" si="22"/>
        <v>0</v>
      </c>
      <c r="W195" s="108">
        <f t="shared" si="23"/>
        <v>0</v>
      </c>
      <c r="X195" s="108">
        <f t="shared" si="15"/>
        <v>0</v>
      </c>
      <c r="Y195" s="93">
        <f t="shared" si="16"/>
        <v>0</v>
      </c>
      <c r="Z195" s="63">
        <f t="shared" si="24"/>
        <v>0</v>
      </c>
      <c r="AA195" s="93">
        <f t="shared" si="17"/>
        <v>0</v>
      </c>
      <c r="AB195" s="93">
        <f t="shared" si="25"/>
        <v>0</v>
      </c>
    </row>
    <row r="196" spans="2:28" ht="12.75">
      <c r="B196" s="93">
        <f t="shared" si="26"/>
      </c>
      <c r="C196" s="109"/>
      <c r="D196" s="110"/>
      <c r="E196" s="110"/>
      <c r="F196" s="110"/>
      <c r="G196" s="111"/>
      <c r="H196" s="110"/>
      <c r="I196" s="110"/>
      <c r="J196" s="110"/>
      <c r="K196" s="109"/>
      <c r="L196" s="109"/>
      <c r="M196" s="146">
        <f t="shared" si="18"/>
        <v>0</v>
      </c>
      <c r="N196" s="148"/>
      <c r="O196" s="147">
        <f t="shared" si="19"/>
        <v>0</v>
      </c>
      <c r="P196" s="145">
        <f>IF(E196="",0,VLOOKUP(E196,Unvan!$C$4:$D$14,2,FALSE))</f>
        <v>0</v>
      </c>
      <c r="Q196" s="158"/>
      <c r="R196" s="158"/>
      <c r="S196" s="93">
        <f t="shared" si="20"/>
        <v>0</v>
      </c>
      <c r="T196" s="110"/>
      <c r="U196" s="150">
        <f t="shared" si="21"/>
        <v>0</v>
      </c>
      <c r="V196" s="108">
        <f t="shared" si="22"/>
        <v>0</v>
      </c>
      <c r="W196" s="108">
        <f t="shared" si="23"/>
        <v>0</v>
      </c>
      <c r="X196" s="108">
        <f t="shared" si="15"/>
        <v>0</v>
      </c>
      <c r="Y196" s="93">
        <f t="shared" si="16"/>
        <v>0</v>
      </c>
      <c r="Z196" s="63">
        <f t="shared" si="24"/>
        <v>0</v>
      </c>
      <c r="AA196" s="93">
        <f t="shared" si="17"/>
        <v>0</v>
      </c>
      <c r="AB196" s="93">
        <f t="shared" si="25"/>
        <v>0</v>
      </c>
    </row>
    <row r="197" spans="2:28" ht="12.75">
      <c r="B197" s="93">
        <f t="shared" si="26"/>
      </c>
      <c r="C197" s="109"/>
      <c r="D197" s="110"/>
      <c r="E197" s="110"/>
      <c r="F197" s="110"/>
      <c r="G197" s="111"/>
      <c r="H197" s="110"/>
      <c r="I197" s="110"/>
      <c r="J197" s="110"/>
      <c r="K197" s="109"/>
      <c r="L197" s="109"/>
      <c r="M197" s="146">
        <f t="shared" si="18"/>
        <v>0</v>
      </c>
      <c r="N197" s="148"/>
      <c r="O197" s="147">
        <f t="shared" si="19"/>
        <v>0</v>
      </c>
      <c r="P197" s="145">
        <f>IF(E197="",0,VLOOKUP(E197,Unvan!$C$4:$D$14,2,FALSE))</f>
        <v>0</v>
      </c>
      <c r="Q197" s="158"/>
      <c r="R197" s="158"/>
      <c r="S197" s="93">
        <f t="shared" si="20"/>
        <v>0</v>
      </c>
      <c r="T197" s="110"/>
      <c r="U197" s="150">
        <f t="shared" si="21"/>
        <v>0</v>
      </c>
      <c r="V197" s="108">
        <f t="shared" si="22"/>
        <v>0</v>
      </c>
      <c r="W197" s="108">
        <f t="shared" si="23"/>
        <v>0</v>
      </c>
      <c r="X197" s="108">
        <f t="shared" si="15"/>
        <v>0</v>
      </c>
      <c r="Y197" s="93">
        <f t="shared" si="16"/>
        <v>0</v>
      </c>
      <c r="Z197" s="63">
        <f t="shared" si="24"/>
        <v>0</v>
      </c>
      <c r="AA197" s="93">
        <f t="shared" si="17"/>
        <v>0</v>
      </c>
      <c r="AB197" s="93">
        <f t="shared" si="25"/>
        <v>0</v>
      </c>
    </row>
    <row r="198" spans="2:28" ht="12.75">
      <c r="B198" s="93">
        <f t="shared" si="26"/>
      </c>
      <c r="C198" s="109"/>
      <c r="D198" s="110"/>
      <c r="E198" s="110"/>
      <c r="F198" s="110"/>
      <c r="G198" s="111"/>
      <c r="H198" s="110"/>
      <c r="I198" s="110"/>
      <c r="J198" s="110"/>
      <c r="K198" s="109"/>
      <c r="L198" s="109"/>
      <c r="M198" s="146">
        <f t="shared" si="18"/>
        <v>0</v>
      </c>
      <c r="N198" s="148"/>
      <c r="O198" s="147">
        <f t="shared" si="19"/>
        <v>0</v>
      </c>
      <c r="P198" s="145">
        <f>IF(E198="",0,VLOOKUP(E198,Unvan!$C$4:$D$14,2,FALSE))</f>
        <v>0</v>
      </c>
      <c r="Q198" s="158"/>
      <c r="R198" s="158"/>
      <c r="S198" s="93">
        <f t="shared" si="20"/>
        <v>0</v>
      </c>
      <c r="T198" s="110"/>
      <c r="U198" s="150">
        <f t="shared" si="21"/>
        <v>0</v>
      </c>
      <c r="V198" s="108">
        <f t="shared" si="22"/>
        <v>0</v>
      </c>
      <c r="W198" s="108">
        <f t="shared" si="23"/>
        <v>0</v>
      </c>
      <c r="X198" s="108">
        <f t="shared" si="15"/>
        <v>0</v>
      </c>
      <c r="Y198" s="93">
        <f t="shared" si="16"/>
        <v>0</v>
      </c>
      <c r="Z198" s="63">
        <f t="shared" si="24"/>
        <v>0</v>
      </c>
      <c r="AA198" s="93">
        <f t="shared" si="17"/>
        <v>0</v>
      </c>
      <c r="AB198" s="93">
        <f t="shared" si="25"/>
        <v>0</v>
      </c>
    </row>
    <row r="199" spans="2:28" ht="12.75">
      <c r="B199" s="93">
        <f t="shared" si="26"/>
      </c>
      <c r="C199" s="109"/>
      <c r="D199" s="110"/>
      <c r="E199" s="110"/>
      <c r="F199" s="110"/>
      <c r="G199" s="111"/>
      <c r="H199" s="110"/>
      <c r="I199" s="110"/>
      <c r="J199" s="110"/>
      <c r="K199" s="109"/>
      <c r="L199" s="109"/>
      <c r="M199" s="146">
        <f t="shared" si="18"/>
        <v>0</v>
      </c>
      <c r="N199" s="148"/>
      <c r="O199" s="147">
        <f t="shared" si="19"/>
        <v>0</v>
      </c>
      <c r="P199" s="145">
        <f>IF(E199="",0,VLOOKUP(E199,Unvan!$C$4:$D$14,2,FALSE))</f>
        <v>0</v>
      </c>
      <c r="Q199" s="158"/>
      <c r="R199" s="158"/>
      <c r="S199" s="93">
        <f t="shared" si="20"/>
        <v>0</v>
      </c>
      <c r="T199" s="110"/>
      <c r="U199" s="150">
        <f t="shared" si="21"/>
        <v>0</v>
      </c>
      <c r="V199" s="108">
        <f t="shared" si="22"/>
        <v>0</v>
      </c>
      <c r="W199" s="108">
        <f t="shared" si="23"/>
        <v>0</v>
      </c>
      <c r="X199" s="108">
        <f t="shared" si="15"/>
        <v>0</v>
      </c>
      <c r="Y199" s="93">
        <f t="shared" si="16"/>
        <v>0</v>
      </c>
      <c r="Z199" s="63">
        <f t="shared" si="24"/>
        <v>0</v>
      </c>
      <c r="AA199" s="93">
        <f t="shared" si="17"/>
        <v>0</v>
      </c>
      <c r="AB199" s="93">
        <f t="shared" si="25"/>
        <v>0</v>
      </c>
    </row>
    <row r="200" spans="2:28" ht="12.75">
      <c r="B200" s="93">
        <f t="shared" si="26"/>
      </c>
      <c r="C200" s="109"/>
      <c r="D200" s="110"/>
      <c r="E200" s="110"/>
      <c r="F200" s="110"/>
      <c r="G200" s="111"/>
      <c r="H200" s="110"/>
      <c r="I200" s="110"/>
      <c r="J200" s="110"/>
      <c r="K200" s="109"/>
      <c r="L200" s="109"/>
      <c r="M200" s="146">
        <f t="shared" si="18"/>
        <v>0</v>
      </c>
      <c r="N200" s="148"/>
      <c r="O200" s="147">
        <f t="shared" si="19"/>
        <v>0</v>
      </c>
      <c r="P200" s="145">
        <f>IF(E200="",0,VLOOKUP(E200,Unvan!$C$4:$D$14,2,FALSE))</f>
        <v>0</v>
      </c>
      <c r="Q200" s="158"/>
      <c r="R200" s="158"/>
      <c r="S200" s="93">
        <f t="shared" si="20"/>
        <v>0</v>
      </c>
      <c r="T200" s="110"/>
      <c r="U200" s="150">
        <f t="shared" si="21"/>
        <v>0</v>
      </c>
      <c r="V200" s="108">
        <f t="shared" si="22"/>
        <v>0</v>
      </c>
      <c r="W200" s="108">
        <f t="shared" si="23"/>
        <v>0</v>
      </c>
      <c r="X200" s="108">
        <f t="shared" si="15"/>
        <v>0</v>
      </c>
      <c r="Y200" s="93">
        <f t="shared" si="16"/>
        <v>0</v>
      </c>
      <c r="Z200" s="63">
        <f t="shared" si="24"/>
        <v>0</v>
      </c>
      <c r="AA200" s="93">
        <f t="shared" si="17"/>
        <v>0</v>
      </c>
      <c r="AB200" s="93">
        <f t="shared" si="25"/>
        <v>0</v>
      </c>
    </row>
    <row r="201" spans="2:28" ht="12.75">
      <c r="B201" s="93">
        <f t="shared" si="26"/>
      </c>
      <c r="C201" s="109"/>
      <c r="D201" s="110"/>
      <c r="E201" s="110"/>
      <c r="F201" s="110"/>
      <c r="G201" s="111"/>
      <c r="H201" s="110"/>
      <c r="I201" s="110"/>
      <c r="J201" s="110"/>
      <c r="K201" s="109"/>
      <c r="L201" s="109"/>
      <c r="M201" s="146">
        <f t="shared" si="18"/>
        <v>0</v>
      </c>
      <c r="N201" s="148"/>
      <c r="O201" s="147">
        <f t="shared" si="19"/>
        <v>0</v>
      </c>
      <c r="P201" s="145">
        <f>IF(E201="",0,VLOOKUP(E201,Unvan!$C$4:$D$14,2,FALSE))</f>
        <v>0</v>
      </c>
      <c r="Q201" s="158"/>
      <c r="R201" s="158"/>
      <c r="S201" s="93">
        <f t="shared" si="20"/>
        <v>0</v>
      </c>
      <c r="T201" s="110"/>
      <c r="U201" s="150">
        <f t="shared" si="21"/>
        <v>0</v>
      </c>
      <c r="V201" s="108">
        <f t="shared" si="22"/>
        <v>0</v>
      </c>
      <c r="W201" s="108">
        <f t="shared" si="23"/>
        <v>0</v>
      </c>
      <c r="X201" s="108">
        <f t="shared" si="15"/>
        <v>0</v>
      </c>
      <c r="Y201" s="93">
        <f t="shared" si="16"/>
        <v>0</v>
      </c>
      <c r="Z201" s="63">
        <f t="shared" si="24"/>
        <v>0</v>
      </c>
      <c r="AA201" s="93">
        <f t="shared" si="17"/>
        <v>0</v>
      </c>
      <c r="AB201" s="93">
        <f t="shared" si="25"/>
        <v>0</v>
      </c>
    </row>
    <row r="202" spans="2:28" ht="12.75">
      <c r="B202" s="93">
        <f t="shared" si="26"/>
      </c>
      <c r="C202" s="109"/>
      <c r="D202" s="110"/>
      <c r="E202" s="110"/>
      <c r="F202" s="110"/>
      <c r="G202" s="111"/>
      <c r="H202" s="110"/>
      <c r="I202" s="110"/>
      <c r="J202" s="110"/>
      <c r="K202" s="109"/>
      <c r="L202" s="109"/>
      <c r="M202" s="146">
        <f t="shared" si="18"/>
        <v>0</v>
      </c>
      <c r="N202" s="148"/>
      <c r="O202" s="147">
        <f t="shared" si="19"/>
        <v>0</v>
      </c>
      <c r="P202" s="145">
        <f>IF(E202="",0,VLOOKUP(E202,Unvan!$C$4:$D$14,2,FALSE))</f>
        <v>0</v>
      </c>
      <c r="Q202" s="158"/>
      <c r="R202" s="158"/>
      <c r="S202" s="93">
        <f t="shared" si="20"/>
        <v>0</v>
      </c>
      <c r="T202" s="110"/>
      <c r="U202" s="150">
        <f t="shared" si="21"/>
        <v>0</v>
      </c>
      <c r="V202" s="108">
        <f t="shared" si="22"/>
        <v>0</v>
      </c>
      <c r="W202" s="108">
        <f t="shared" si="23"/>
        <v>0</v>
      </c>
      <c r="X202" s="108">
        <f t="shared" si="15"/>
        <v>0</v>
      </c>
      <c r="Y202" s="93">
        <f t="shared" si="16"/>
        <v>0</v>
      </c>
      <c r="Z202" s="63">
        <f t="shared" si="24"/>
        <v>0</v>
      </c>
      <c r="AA202" s="93">
        <f t="shared" si="17"/>
        <v>0</v>
      </c>
      <c r="AB202" s="93">
        <f t="shared" si="25"/>
        <v>0</v>
      </c>
    </row>
    <row r="203" spans="2:28" ht="12.75">
      <c r="B203" s="93">
        <f t="shared" si="26"/>
      </c>
      <c r="C203" s="109"/>
      <c r="D203" s="110"/>
      <c r="E203" s="110"/>
      <c r="F203" s="110"/>
      <c r="G203" s="111"/>
      <c r="H203" s="110"/>
      <c r="I203" s="110"/>
      <c r="J203" s="110"/>
      <c r="K203" s="109"/>
      <c r="L203" s="109"/>
      <c r="M203" s="146">
        <f t="shared" si="18"/>
        <v>0</v>
      </c>
      <c r="N203" s="148"/>
      <c r="O203" s="147">
        <f t="shared" si="19"/>
        <v>0</v>
      </c>
      <c r="P203" s="145">
        <f>IF(E203="",0,VLOOKUP(E203,Unvan!$C$4:$D$14,2,FALSE))</f>
        <v>0</v>
      </c>
      <c r="Q203" s="158"/>
      <c r="R203" s="158"/>
      <c r="S203" s="93">
        <f t="shared" si="20"/>
        <v>0</v>
      </c>
      <c r="T203" s="110"/>
      <c r="U203" s="150">
        <f t="shared" si="21"/>
        <v>0</v>
      </c>
      <c r="V203" s="108">
        <f t="shared" si="22"/>
        <v>0</v>
      </c>
      <c r="W203" s="108">
        <f t="shared" si="23"/>
        <v>0</v>
      </c>
      <c r="X203" s="108">
        <f t="shared" si="15"/>
        <v>0</v>
      </c>
      <c r="Y203" s="93">
        <f t="shared" si="16"/>
        <v>0</v>
      </c>
      <c r="Z203" s="63">
        <f t="shared" si="24"/>
        <v>0</v>
      </c>
      <c r="AA203" s="93">
        <f t="shared" si="17"/>
        <v>0</v>
      </c>
      <c r="AB203" s="93">
        <f t="shared" si="25"/>
        <v>0</v>
      </c>
    </row>
    <row r="204" spans="2:28" ht="12.75">
      <c r="B204" s="93">
        <f t="shared" si="26"/>
      </c>
      <c r="C204" s="109"/>
      <c r="D204" s="110"/>
      <c r="E204" s="110"/>
      <c r="F204" s="110"/>
      <c r="G204" s="111"/>
      <c r="H204" s="110"/>
      <c r="I204" s="110"/>
      <c r="J204" s="110"/>
      <c r="K204" s="109"/>
      <c r="L204" s="109"/>
      <c r="M204" s="146">
        <f t="shared" si="18"/>
        <v>0</v>
      </c>
      <c r="N204" s="148"/>
      <c r="O204" s="147">
        <f t="shared" si="19"/>
        <v>0</v>
      </c>
      <c r="P204" s="145">
        <f>IF(E204="",0,VLOOKUP(E204,Unvan!$C$4:$D$14,2,FALSE))</f>
        <v>0</v>
      </c>
      <c r="Q204" s="158"/>
      <c r="R204" s="158"/>
      <c r="S204" s="93">
        <f t="shared" si="20"/>
        <v>0</v>
      </c>
      <c r="T204" s="110"/>
      <c r="U204" s="150">
        <f t="shared" si="21"/>
        <v>0</v>
      </c>
      <c r="V204" s="108">
        <f t="shared" si="22"/>
        <v>0</v>
      </c>
      <c r="W204" s="108">
        <f t="shared" si="23"/>
        <v>0</v>
      </c>
      <c r="X204" s="108">
        <f t="shared" si="15"/>
        <v>0</v>
      </c>
      <c r="Y204" s="93">
        <f t="shared" si="16"/>
        <v>0</v>
      </c>
      <c r="Z204" s="63">
        <f t="shared" si="24"/>
        <v>0</v>
      </c>
      <c r="AA204" s="93">
        <f t="shared" si="17"/>
        <v>0</v>
      </c>
      <c r="AB204" s="93">
        <f t="shared" si="25"/>
        <v>0</v>
      </c>
    </row>
    <row r="205" spans="2:28" ht="12.75">
      <c r="B205" s="93">
        <f t="shared" si="26"/>
      </c>
      <c r="C205" s="109"/>
      <c r="D205" s="110"/>
      <c r="E205" s="110"/>
      <c r="F205" s="110"/>
      <c r="G205" s="111"/>
      <c r="H205" s="110"/>
      <c r="I205" s="110"/>
      <c r="J205" s="110"/>
      <c r="K205" s="109"/>
      <c r="L205" s="109"/>
      <c r="M205" s="146">
        <f t="shared" si="18"/>
        <v>0</v>
      </c>
      <c r="N205" s="148"/>
      <c r="O205" s="147">
        <f t="shared" si="19"/>
        <v>0</v>
      </c>
      <c r="P205" s="145">
        <f>IF(E205="",0,VLOOKUP(E205,Unvan!$C$4:$D$14,2,FALSE))</f>
        <v>0</v>
      </c>
      <c r="Q205" s="158"/>
      <c r="R205" s="158"/>
      <c r="S205" s="93">
        <f t="shared" si="20"/>
        <v>0</v>
      </c>
      <c r="T205" s="110"/>
      <c r="U205" s="150">
        <f t="shared" si="21"/>
        <v>0</v>
      </c>
      <c r="V205" s="108">
        <f t="shared" si="22"/>
        <v>0</v>
      </c>
      <c r="W205" s="108">
        <f t="shared" si="23"/>
        <v>0</v>
      </c>
      <c r="X205" s="108">
        <f t="shared" si="15"/>
        <v>0</v>
      </c>
      <c r="Y205" s="93">
        <f t="shared" si="16"/>
        <v>0</v>
      </c>
      <c r="Z205" s="63">
        <f t="shared" si="24"/>
        <v>0</v>
      </c>
      <c r="AA205" s="93">
        <f t="shared" si="17"/>
        <v>0</v>
      </c>
      <c r="AB205" s="93">
        <f t="shared" si="25"/>
        <v>0</v>
      </c>
    </row>
    <row r="206" spans="2:28" ht="12.75">
      <c r="B206" s="93">
        <f t="shared" si="26"/>
      </c>
      <c r="C206" s="109"/>
      <c r="D206" s="110"/>
      <c r="E206" s="110"/>
      <c r="F206" s="110"/>
      <c r="G206" s="111"/>
      <c r="H206" s="110"/>
      <c r="I206" s="110"/>
      <c r="J206" s="110"/>
      <c r="K206" s="109"/>
      <c r="L206" s="109"/>
      <c r="M206" s="146">
        <f t="shared" si="18"/>
        <v>0</v>
      </c>
      <c r="N206" s="148"/>
      <c r="O206" s="147">
        <f t="shared" si="19"/>
        <v>0</v>
      </c>
      <c r="P206" s="145">
        <f>IF(E206="",0,VLOOKUP(E206,Unvan!$C$4:$D$14,2,FALSE))</f>
        <v>0</v>
      </c>
      <c r="Q206" s="158"/>
      <c r="R206" s="158"/>
      <c r="S206" s="93">
        <f t="shared" si="20"/>
        <v>0</v>
      </c>
      <c r="T206" s="110"/>
      <c r="U206" s="150">
        <f t="shared" si="21"/>
        <v>0</v>
      </c>
      <c r="V206" s="108">
        <f t="shared" si="22"/>
        <v>0</v>
      </c>
      <c r="W206" s="108">
        <f t="shared" si="23"/>
        <v>0</v>
      </c>
      <c r="X206" s="108">
        <f t="shared" si="15"/>
        <v>0</v>
      </c>
      <c r="Y206" s="93">
        <f t="shared" si="16"/>
        <v>0</v>
      </c>
      <c r="Z206" s="63">
        <f t="shared" si="24"/>
        <v>0</v>
      </c>
      <c r="AA206" s="93">
        <f t="shared" si="17"/>
        <v>0</v>
      </c>
      <c r="AB206" s="93">
        <f t="shared" si="25"/>
        <v>0</v>
      </c>
    </row>
    <row r="207" spans="2:28" ht="12.75">
      <c r="B207" s="93">
        <f t="shared" si="26"/>
      </c>
      <c r="C207" s="109"/>
      <c r="D207" s="110"/>
      <c r="E207" s="110"/>
      <c r="F207" s="110"/>
      <c r="G207" s="111"/>
      <c r="H207" s="110"/>
      <c r="I207" s="110"/>
      <c r="J207" s="110"/>
      <c r="K207" s="109"/>
      <c r="L207" s="109"/>
      <c r="M207" s="146">
        <f t="shared" si="18"/>
        <v>0</v>
      </c>
      <c r="N207" s="148"/>
      <c r="O207" s="147">
        <f t="shared" si="19"/>
        <v>0</v>
      </c>
      <c r="P207" s="145">
        <f>IF(E207="",0,VLOOKUP(E207,Unvan!$C$4:$D$14,2,FALSE))</f>
        <v>0</v>
      </c>
      <c r="Q207" s="158"/>
      <c r="R207" s="158"/>
      <c r="S207" s="93">
        <f t="shared" si="20"/>
        <v>0</v>
      </c>
      <c r="T207" s="110"/>
      <c r="U207" s="150">
        <f t="shared" si="21"/>
        <v>0</v>
      </c>
      <c r="V207" s="108">
        <f t="shared" si="22"/>
        <v>0</v>
      </c>
      <c r="W207" s="108">
        <f t="shared" si="23"/>
        <v>0</v>
      </c>
      <c r="X207" s="108">
        <f t="shared" si="15"/>
        <v>0</v>
      </c>
      <c r="Y207" s="93">
        <f t="shared" si="16"/>
        <v>0</v>
      </c>
      <c r="Z207" s="63">
        <f t="shared" si="24"/>
        <v>0</v>
      </c>
      <c r="AA207" s="93">
        <f t="shared" si="17"/>
        <v>0</v>
      </c>
      <c r="AB207" s="93">
        <f t="shared" si="25"/>
        <v>0</v>
      </c>
    </row>
    <row r="208" spans="2:28" ht="12.75">
      <c r="B208" s="93">
        <f t="shared" si="26"/>
      </c>
      <c r="C208" s="109"/>
      <c r="D208" s="110"/>
      <c r="E208" s="110"/>
      <c r="F208" s="110"/>
      <c r="G208" s="111"/>
      <c r="H208" s="110"/>
      <c r="I208" s="110"/>
      <c r="J208" s="110"/>
      <c r="K208" s="109"/>
      <c r="L208" s="109"/>
      <c r="M208" s="146">
        <f t="shared" si="18"/>
        <v>0</v>
      </c>
      <c r="N208" s="148"/>
      <c r="O208" s="147">
        <f t="shared" si="19"/>
        <v>0</v>
      </c>
      <c r="P208" s="145">
        <f>IF(E208="",0,VLOOKUP(E208,Unvan!$C$4:$D$14,2,FALSE))</f>
        <v>0</v>
      </c>
      <c r="Q208" s="158"/>
      <c r="R208" s="158"/>
      <c r="S208" s="93">
        <f t="shared" si="20"/>
        <v>0</v>
      </c>
      <c r="T208" s="110"/>
      <c r="U208" s="150">
        <f t="shared" si="21"/>
        <v>0</v>
      </c>
      <c r="V208" s="108">
        <f t="shared" si="22"/>
        <v>0</v>
      </c>
      <c r="W208" s="108">
        <f t="shared" si="23"/>
        <v>0</v>
      </c>
      <c r="X208" s="108">
        <f t="shared" si="15"/>
        <v>0</v>
      </c>
      <c r="Y208" s="93">
        <f t="shared" si="16"/>
        <v>0</v>
      </c>
      <c r="Z208" s="63">
        <f t="shared" si="24"/>
        <v>0</v>
      </c>
      <c r="AA208" s="93">
        <f t="shared" si="17"/>
        <v>0</v>
      </c>
      <c r="AB208" s="93">
        <f t="shared" si="25"/>
        <v>0</v>
      </c>
    </row>
    <row r="209" spans="2:28" ht="12.75">
      <c r="B209" s="93">
        <f t="shared" si="26"/>
      </c>
      <c r="C209" s="109"/>
      <c r="D209" s="110"/>
      <c r="E209" s="110"/>
      <c r="F209" s="110"/>
      <c r="G209" s="111"/>
      <c r="H209" s="110"/>
      <c r="I209" s="110"/>
      <c r="J209" s="110"/>
      <c r="K209" s="109"/>
      <c r="L209" s="109"/>
      <c r="M209" s="146">
        <f t="shared" si="18"/>
        <v>0</v>
      </c>
      <c r="N209" s="148"/>
      <c r="O209" s="147">
        <f t="shared" si="19"/>
        <v>0</v>
      </c>
      <c r="P209" s="145">
        <f>IF(E209="",0,VLOOKUP(E209,Unvan!$C$4:$D$14,2,FALSE))</f>
        <v>0</v>
      </c>
      <c r="Q209" s="158"/>
      <c r="R209" s="158"/>
      <c r="S209" s="93">
        <f t="shared" si="20"/>
        <v>0</v>
      </c>
      <c r="T209" s="110"/>
      <c r="U209" s="150">
        <f t="shared" si="21"/>
        <v>0</v>
      </c>
      <c r="V209" s="108">
        <f t="shared" si="22"/>
        <v>0</v>
      </c>
      <c r="W209" s="108">
        <f t="shared" si="23"/>
        <v>0</v>
      </c>
      <c r="X209" s="108">
        <f t="shared" si="15"/>
        <v>0</v>
      </c>
      <c r="Y209" s="93">
        <f t="shared" si="16"/>
        <v>0</v>
      </c>
      <c r="Z209" s="63">
        <f t="shared" si="24"/>
        <v>0</v>
      </c>
      <c r="AA209" s="93">
        <f t="shared" si="17"/>
        <v>0</v>
      </c>
      <c r="AB209" s="93">
        <f t="shared" si="25"/>
        <v>0</v>
      </c>
    </row>
    <row r="210" spans="2:28" ht="12.75">
      <c r="B210" s="93">
        <f t="shared" si="26"/>
      </c>
      <c r="C210" s="109"/>
      <c r="D210" s="110"/>
      <c r="E210" s="110"/>
      <c r="F210" s="110"/>
      <c r="G210" s="111"/>
      <c r="H210" s="110"/>
      <c r="I210" s="110"/>
      <c r="J210" s="110"/>
      <c r="K210" s="109"/>
      <c r="L210" s="109"/>
      <c r="M210" s="146">
        <f t="shared" si="18"/>
        <v>0</v>
      </c>
      <c r="N210" s="148"/>
      <c r="O210" s="147">
        <f t="shared" si="19"/>
        <v>0</v>
      </c>
      <c r="P210" s="145">
        <f>IF(E210="",0,VLOOKUP(E210,Unvan!$C$4:$D$14,2,FALSE))</f>
        <v>0</v>
      </c>
      <c r="Q210" s="158"/>
      <c r="R210" s="158"/>
      <c r="S210" s="93">
        <f t="shared" si="20"/>
        <v>0</v>
      </c>
      <c r="T210" s="110"/>
      <c r="U210" s="150">
        <f t="shared" si="21"/>
        <v>0</v>
      </c>
      <c r="V210" s="108">
        <f t="shared" si="22"/>
        <v>0</v>
      </c>
      <c r="W210" s="108">
        <f t="shared" si="23"/>
        <v>0</v>
      </c>
      <c r="X210" s="108">
        <f t="shared" si="15"/>
        <v>0</v>
      </c>
      <c r="Y210" s="93">
        <f t="shared" si="16"/>
        <v>0</v>
      </c>
      <c r="Z210" s="63">
        <f t="shared" si="24"/>
        <v>0</v>
      </c>
      <c r="AA210" s="93">
        <f t="shared" si="17"/>
        <v>0</v>
      </c>
      <c r="AB210" s="93">
        <f t="shared" si="25"/>
        <v>0</v>
      </c>
    </row>
    <row r="211" spans="2:28" ht="12.75">
      <c r="B211" s="93">
        <f t="shared" si="26"/>
      </c>
      <c r="C211" s="109"/>
      <c r="D211" s="110"/>
      <c r="E211" s="110"/>
      <c r="F211" s="110"/>
      <c r="G211" s="111"/>
      <c r="H211" s="110"/>
      <c r="I211" s="110"/>
      <c r="J211" s="110"/>
      <c r="K211" s="109"/>
      <c r="L211" s="109"/>
      <c r="M211" s="146">
        <f t="shared" si="18"/>
        <v>0</v>
      </c>
      <c r="N211" s="148"/>
      <c r="O211" s="147">
        <f t="shared" si="19"/>
        <v>0</v>
      </c>
      <c r="P211" s="145">
        <f>IF(E211="",0,VLOOKUP(E211,Unvan!$C$4:$D$14,2,FALSE))</f>
        <v>0</v>
      </c>
      <c r="Q211" s="158"/>
      <c r="R211" s="158"/>
      <c r="S211" s="93">
        <f t="shared" si="20"/>
        <v>0</v>
      </c>
      <c r="T211" s="110"/>
      <c r="U211" s="150">
        <f t="shared" si="21"/>
        <v>0</v>
      </c>
      <c r="V211" s="108">
        <f t="shared" si="22"/>
        <v>0</v>
      </c>
      <c r="W211" s="108">
        <f t="shared" si="23"/>
        <v>0</v>
      </c>
      <c r="X211" s="108">
        <f aca="true" t="shared" si="27" ref="X211:X233">IF(C211="",0,IF(G211+U211&lt;=$P$108,$H$108,IF(G211+U211&gt;$P$108,$H$109)))</f>
        <v>0</v>
      </c>
      <c r="Y211" s="93">
        <f aca="true" t="shared" si="28" ref="Y211:Y233">IF(G211&gt;$P$109,"Evet",0)</f>
        <v>0</v>
      </c>
      <c r="Z211" s="63">
        <f t="shared" si="24"/>
        <v>0</v>
      </c>
      <c r="AA211" s="93">
        <f aca="true" t="shared" si="29" ref="AA211:AA233">IF(G211&gt;$P$110,"Malesef",0)</f>
        <v>0</v>
      </c>
      <c r="AB211" s="93">
        <f t="shared" si="25"/>
        <v>0</v>
      </c>
    </row>
    <row r="212" spans="2:28" ht="12.75">
      <c r="B212" s="93">
        <f t="shared" si="26"/>
      </c>
      <c r="C212" s="109"/>
      <c r="D212" s="110"/>
      <c r="E212" s="110"/>
      <c r="F212" s="110"/>
      <c r="G212" s="111"/>
      <c r="H212" s="110"/>
      <c r="I212" s="110"/>
      <c r="J212" s="110"/>
      <c r="K212" s="109"/>
      <c r="L212" s="109"/>
      <c r="M212" s="146">
        <f t="shared" si="18"/>
        <v>0</v>
      </c>
      <c r="N212" s="148"/>
      <c r="O212" s="147">
        <f t="shared" si="19"/>
        <v>0</v>
      </c>
      <c r="P212" s="145">
        <f>IF(E212="",0,VLOOKUP(E212,Unvan!$C$4:$D$14,2,FALSE))</f>
        <v>0</v>
      </c>
      <c r="Q212" s="158"/>
      <c r="R212" s="158"/>
      <c r="S212" s="93">
        <f t="shared" si="20"/>
        <v>0</v>
      </c>
      <c r="T212" s="110"/>
      <c r="U212" s="150">
        <f t="shared" si="21"/>
        <v>0</v>
      </c>
      <c r="V212" s="108">
        <f t="shared" si="22"/>
        <v>0</v>
      </c>
      <c r="W212" s="108">
        <f t="shared" si="23"/>
        <v>0</v>
      </c>
      <c r="X212" s="108">
        <f t="shared" si="27"/>
        <v>0</v>
      </c>
      <c r="Y212" s="93">
        <f t="shared" si="28"/>
        <v>0</v>
      </c>
      <c r="Z212" s="63">
        <f t="shared" si="24"/>
        <v>0</v>
      </c>
      <c r="AA212" s="93">
        <f t="shared" si="29"/>
        <v>0</v>
      </c>
      <c r="AB212" s="93">
        <f t="shared" si="25"/>
        <v>0</v>
      </c>
    </row>
    <row r="213" spans="2:28" ht="12.75">
      <c r="B213" s="93">
        <f t="shared" si="26"/>
      </c>
      <c r="C213" s="109"/>
      <c r="D213" s="110"/>
      <c r="E213" s="110"/>
      <c r="F213" s="110"/>
      <c r="G213" s="111"/>
      <c r="H213" s="110"/>
      <c r="I213" s="110"/>
      <c r="J213" s="110"/>
      <c r="K213" s="109"/>
      <c r="L213" s="109"/>
      <c r="M213" s="146">
        <f t="shared" si="18"/>
        <v>0</v>
      </c>
      <c r="N213" s="148"/>
      <c r="O213" s="147">
        <f t="shared" si="19"/>
        <v>0</v>
      </c>
      <c r="P213" s="145">
        <f>IF(E213="",0,VLOOKUP(E213,Unvan!$C$4:$D$14,2,FALSE))</f>
        <v>0</v>
      </c>
      <c r="Q213" s="158"/>
      <c r="R213" s="158"/>
      <c r="S213" s="93">
        <f t="shared" si="20"/>
        <v>0</v>
      </c>
      <c r="T213" s="110"/>
      <c r="U213" s="150">
        <f t="shared" si="21"/>
        <v>0</v>
      </c>
      <c r="V213" s="108">
        <f t="shared" si="22"/>
        <v>0</v>
      </c>
      <c r="W213" s="108">
        <f t="shared" si="23"/>
        <v>0</v>
      </c>
      <c r="X213" s="108">
        <f t="shared" si="27"/>
        <v>0</v>
      </c>
      <c r="Y213" s="93">
        <f t="shared" si="28"/>
        <v>0</v>
      </c>
      <c r="Z213" s="63">
        <f t="shared" si="24"/>
        <v>0</v>
      </c>
      <c r="AA213" s="93">
        <f t="shared" si="29"/>
        <v>0</v>
      </c>
      <c r="AB213" s="93">
        <f t="shared" si="25"/>
        <v>0</v>
      </c>
    </row>
    <row r="214" spans="2:28" ht="12.75">
      <c r="B214" s="93">
        <f t="shared" si="26"/>
      </c>
      <c r="C214" s="109"/>
      <c r="D214" s="110"/>
      <c r="E214" s="110"/>
      <c r="F214" s="110"/>
      <c r="G214" s="111"/>
      <c r="H214" s="110"/>
      <c r="I214" s="110"/>
      <c r="J214" s="110"/>
      <c r="K214" s="109"/>
      <c r="L214" s="109"/>
      <c r="M214" s="146">
        <f t="shared" si="18"/>
        <v>0</v>
      </c>
      <c r="N214" s="148"/>
      <c r="O214" s="147">
        <f t="shared" si="19"/>
        <v>0</v>
      </c>
      <c r="P214" s="145">
        <f>IF(E214="",0,VLOOKUP(E214,Unvan!$C$4:$D$14,2,FALSE))</f>
        <v>0</v>
      </c>
      <c r="Q214" s="158"/>
      <c r="R214" s="158"/>
      <c r="S214" s="93">
        <f t="shared" si="20"/>
        <v>0</v>
      </c>
      <c r="T214" s="110"/>
      <c r="U214" s="150">
        <f t="shared" si="21"/>
        <v>0</v>
      </c>
      <c r="V214" s="108">
        <f t="shared" si="22"/>
        <v>0</v>
      </c>
      <c r="W214" s="108">
        <f t="shared" si="23"/>
        <v>0</v>
      </c>
      <c r="X214" s="108">
        <f t="shared" si="27"/>
        <v>0</v>
      </c>
      <c r="Y214" s="93">
        <f t="shared" si="28"/>
        <v>0</v>
      </c>
      <c r="Z214" s="63">
        <f t="shared" si="24"/>
        <v>0</v>
      </c>
      <c r="AA214" s="93">
        <f t="shared" si="29"/>
        <v>0</v>
      </c>
      <c r="AB214" s="93">
        <f t="shared" si="25"/>
        <v>0</v>
      </c>
    </row>
    <row r="215" spans="2:28" ht="12.75">
      <c r="B215" s="93">
        <f t="shared" si="26"/>
      </c>
      <c r="C215" s="109"/>
      <c r="D215" s="110"/>
      <c r="E215" s="110"/>
      <c r="F215" s="110"/>
      <c r="G215" s="111"/>
      <c r="H215" s="110"/>
      <c r="I215" s="110"/>
      <c r="J215" s="110"/>
      <c r="K215" s="109"/>
      <c r="L215" s="109"/>
      <c r="M215" s="146">
        <f t="shared" si="18"/>
        <v>0</v>
      </c>
      <c r="N215" s="148"/>
      <c r="O215" s="147">
        <f t="shared" si="19"/>
        <v>0</v>
      </c>
      <c r="P215" s="145">
        <f>IF(E215="",0,VLOOKUP(E215,Unvan!$C$4:$D$14,2,FALSE))</f>
        <v>0</v>
      </c>
      <c r="Q215" s="158"/>
      <c r="R215" s="158"/>
      <c r="S215" s="93">
        <f t="shared" si="20"/>
        <v>0</v>
      </c>
      <c r="T215" s="110"/>
      <c r="U215" s="150">
        <f t="shared" si="21"/>
        <v>0</v>
      </c>
      <c r="V215" s="108">
        <f t="shared" si="22"/>
        <v>0</v>
      </c>
      <c r="W215" s="108">
        <f t="shared" si="23"/>
        <v>0</v>
      </c>
      <c r="X215" s="108">
        <f t="shared" si="27"/>
        <v>0</v>
      </c>
      <c r="Y215" s="93">
        <f t="shared" si="28"/>
        <v>0</v>
      </c>
      <c r="Z215" s="63">
        <f t="shared" si="24"/>
        <v>0</v>
      </c>
      <c r="AA215" s="93">
        <f t="shared" si="29"/>
        <v>0</v>
      </c>
      <c r="AB215" s="93">
        <f t="shared" si="25"/>
        <v>0</v>
      </c>
    </row>
    <row r="216" spans="2:28" ht="12.75">
      <c r="B216" s="93">
        <f t="shared" si="26"/>
      </c>
      <c r="C216" s="109"/>
      <c r="D216" s="110"/>
      <c r="E216" s="110"/>
      <c r="F216" s="110"/>
      <c r="G216" s="111"/>
      <c r="H216" s="110"/>
      <c r="I216" s="110"/>
      <c r="J216" s="110"/>
      <c r="K216" s="109"/>
      <c r="L216" s="109"/>
      <c r="M216" s="146">
        <f t="shared" si="18"/>
        <v>0</v>
      </c>
      <c r="N216" s="148"/>
      <c r="O216" s="147">
        <f t="shared" si="19"/>
        <v>0</v>
      </c>
      <c r="P216" s="145">
        <f>IF(E216="",0,VLOOKUP(E216,Unvan!$C$4:$D$14,2,FALSE))</f>
        <v>0</v>
      </c>
      <c r="Q216" s="158"/>
      <c r="R216" s="158"/>
      <c r="S216" s="93">
        <f t="shared" si="20"/>
        <v>0</v>
      </c>
      <c r="T216" s="110"/>
      <c r="U216" s="150">
        <f t="shared" si="21"/>
        <v>0</v>
      </c>
      <c r="V216" s="108">
        <f t="shared" si="22"/>
        <v>0</v>
      </c>
      <c r="W216" s="108">
        <f t="shared" si="23"/>
        <v>0</v>
      </c>
      <c r="X216" s="108">
        <f t="shared" si="27"/>
        <v>0</v>
      </c>
      <c r="Y216" s="93">
        <f t="shared" si="28"/>
        <v>0</v>
      </c>
      <c r="Z216" s="63">
        <f t="shared" si="24"/>
        <v>0</v>
      </c>
      <c r="AA216" s="93">
        <f t="shared" si="29"/>
        <v>0</v>
      </c>
      <c r="AB216" s="93">
        <f t="shared" si="25"/>
        <v>0</v>
      </c>
    </row>
    <row r="217" spans="2:28" ht="12.75">
      <c r="B217" s="93">
        <f t="shared" si="26"/>
      </c>
      <c r="C217" s="109"/>
      <c r="D217" s="110"/>
      <c r="E217" s="110"/>
      <c r="F217" s="110"/>
      <c r="G217" s="111"/>
      <c r="H217" s="110"/>
      <c r="I217" s="110"/>
      <c r="J217" s="110"/>
      <c r="K217" s="109"/>
      <c r="L217" s="109"/>
      <c r="M217" s="146">
        <f t="shared" si="18"/>
        <v>0</v>
      </c>
      <c r="N217" s="148"/>
      <c r="O217" s="147">
        <f t="shared" si="19"/>
        <v>0</v>
      </c>
      <c r="P217" s="145">
        <f>IF(E217="",0,VLOOKUP(E217,Unvan!$C$4:$D$14,2,FALSE))</f>
        <v>0</v>
      </c>
      <c r="Q217" s="158"/>
      <c r="R217" s="158"/>
      <c r="S217" s="93">
        <f t="shared" si="20"/>
        <v>0</v>
      </c>
      <c r="T217" s="110"/>
      <c r="U217" s="150">
        <f t="shared" si="21"/>
        <v>0</v>
      </c>
      <c r="V217" s="108">
        <f t="shared" si="22"/>
        <v>0</v>
      </c>
      <c r="W217" s="108">
        <f t="shared" si="23"/>
        <v>0</v>
      </c>
      <c r="X217" s="108">
        <f t="shared" si="27"/>
        <v>0</v>
      </c>
      <c r="Y217" s="93">
        <f t="shared" si="28"/>
        <v>0</v>
      </c>
      <c r="Z217" s="63">
        <f t="shared" si="24"/>
        <v>0</v>
      </c>
      <c r="AA217" s="93">
        <f t="shared" si="29"/>
        <v>0</v>
      </c>
      <c r="AB217" s="93">
        <f t="shared" si="25"/>
        <v>0</v>
      </c>
    </row>
    <row r="218" spans="2:28" ht="12.75">
      <c r="B218" s="93">
        <f t="shared" si="26"/>
      </c>
      <c r="C218" s="109"/>
      <c r="D218" s="110"/>
      <c r="E218" s="110"/>
      <c r="F218" s="110"/>
      <c r="G218" s="111"/>
      <c r="H218" s="110"/>
      <c r="I218" s="110"/>
      <c r="J218" s="110"/>
      <c r="K218" s="109"/>
      <c r="L218" s="109"/>
      <c r="M218" s="146">
        <f t="shared" si="18"/>
        <v>0</v>
      </c>
      <c r="N218" s="148"/>
      <c r="O218" s="147">
        <f t="shared" si="19"/>
        <v>0</v>
      </c>
      <c r="P218" s="145">
        <f>IF(E218="",0,VLOOKUP(E218,Unvan!$C$4:$D$14,2,FALSE))</f>
        <v>0</v>
      </c>
      <c r="Q218" s="158"/>
      <c r="R218" s="158"/>
      <c r="S218" s="93">
        <f t="shared" si="20"/>
        <v>0</v>
      </c>
      <c r="T218" s="110"/>
      <c r="U218" s="150">
        <f t="shared" si="21"/>
        <v>0</v>
      </c>
      <c r="V218" s="108">
        <f t="shared" si="22"/>
        <v>0</v>
      </c>
      <c r="W218" s="108">
        <f t="shared" si="23"/>
        <v>0</v>
      </c>
      <c r="X218" s="108">
        <f t="shared" si="27"/>
        <v>0</v>
      </c>
      <c r="Y218" s="93">
        <f t="shared" si="28"/>
        <v>0</v>
      </c>
      <c r="Z218" s="63">
        <f t="shared" si="24"/>
        <v>0</v>
      </c>
      <c r="AA218" s="93">
        <f t="shared" si="29"/>
        <v>0</v>
      </c>
      <c r="AB218" s="93">
        <f t="shared" si="25"/>
        <v>0</v>
      </c>
    </row>
    <row r="219" spans="2:28" ht="12.75">
      <c r="B219" s="93">
        <f t="shared" si="26"/>
      </c>
      <c r="C219" s="109"/>
      <c r="D219" s="110"/>
      <c r="E219" s="110"/>
      <c r="F219" s="110"/>
      <c r="G219" s="111"/>
      <c r="H219" s="110"/>
      <c r="I219" s="110"/>
      <c r="J219" s="110"/>
      <c r="K219" s="109"/>
      <c r="L219" s="109"/>
      <c r="M219" s="146">
        <f t="shared" si="18"/>
        <v>0</v>
      </c>
      <c r="N219" s="148"/>
      <c r="O219" s="147">
        <f t="shared" si="19"/>
        <v>0</v>
      </c>
      <c r="P219" s="145">
        <f>IF(E219="",0,VLOOKUP(E219,Unvan!$C$4:$D$14,2,FALSE))</f>
        <v>0</v>
      </c>
      <c r="Q219" s="158"/>
      <c r="R219" s="158"/>
      <c r="S219" s="93">
        <f t="shared" si="20"/>
        <v>0</v>
      </c>
      <c r="T219" s="110"/>
      <c r="U219" s="150">
        <f t="shared" si="21"/>
        <v>0</v>
      </c>
      <c r="V219" s="108">
        <f t="shared" si="22"/>
        <v>0</v>
      </c>
      <c r="W219" s="108">
        <f t="shared" si="23"/>
        <v>0</v>
      </c>
      <c r="X219" s="108">
        <f t="shared" si="27"/>
        <v>0</v>
      </c>
      <c r="Y219" s="93">
        <f t="shared" si="28"/>
        <v>0</v>
      </c>
      <c r="Z219" s="63">
        <f t="shared" si="24"/>
        <v>0</v>
      </c>
      <c r="AA219" s="93">
        <f t="shared" si="29"/>
        <v>0</v>
      </c>
      <c r="AB219" s="93">
        <f t="shared" si="25"/>
        <v>0</v>
      </c>
    </row>
    <row r="220" spans="2:28" ht="12.75">
      <c r="B220" s="93">
        <f t="shared" si="26"/>
      </c>
      <c r="C220" s="109"/>
      <c r="D220" s="110"/>
      <c r="E220" s="110"/>
      <c r="F220" s="110"/>
      <c r="G220" s="111"/>
      <c r="H220" s="110"/>
      <c r="I220" s="110"/>
      <c r="J220" s="110"/>
      <c r="K220" s="109"/>
      <c r="L220" s="109"/>
      <c r="M220" s="146">
        <f t="shared" si="18"/>
        <v>0</v>
      </c>
      <c r="N220" s="148"/>
      <c r="O220" s="147">
        <f t="shared" si="19"/>
        <v>0</v>
      </c>
      <c r="P220" s="145">
        <f>IF(E220="",0,VLOOKUP(E220,Unvan!$C$4:$D$14,2,FALSE))</f>
        <v>0</v>
      </c>
      <c r="Q220" s="158"/>
      <c r="R220" s="158"/>
      <c r="S220" s="93">
        <f t="shared" si="20"/>
        <v>0</v>
      </c>
      <c r="T220" s="110"/>
      <c r="U220" s="150">
        <f t="shared" si="21"/>
        <v>0</v>
      </c>
      <c r="V220" s="108">
        <f t="shared" si="22"/>
        <v>0</v>
      </c>
      <c r="W220" s="108">
        <f t="shared" si="23"/>
        <v>0</v>
      </c>
      <c r="X220" s="108">
        <f t="shared" si="27"/>
        <v>0</v>
      </c>
      <c r="Y220" s="93">
        <f t="shared" si="28"/>
        <v>0</v>
      </c>
      <c r="Z220" s="63">
        <f t="shared" si="24"/>
        <v>0</v>
      </c>
      <c r="AA220" s="93">
        <f t="shared" si="29"/>
        <v>0</v>
      </c>
      <c r="AB220" s="93">
        <f t="shared" si="25"/>
        <v>0</v>
      </c>
    </row>
    <row r="221" spans="2:28" ht="12.75">
      <c r="B221" s="93">
        <f t="shared" si="26"/>
      </c>
      <c r="C221" s="109"/>
      <c r="D221" s="110"/>
      <c r="E221" s="110"/>
      <c r="F221" s="110"/>
      <c r="G221" s="111"/>
      <c r="H221" s="110"/>
      <c r="I221" s="110"/>
      <c r="J221" s="110"/>
      <c r="K221" s="109"/>
      <c r="L221" s="109"/>
      <c r="M221" s="146">
        <f t="shared" si="18"/>
        <v>0</v>
      </c>
      <c r="N221" s="148"/>
      <c r="O221" s="147">
        <f t="shared" si="19"/>
        <v>0</v>
      </c>
      <c r="P221" s="145">
        <f>IF(E221="",0,VLOOKUP(E221,Unvan!$C$4:$D$14,2,FALSE))</f>
        <v>0</v>
      </c>
      <c r="Q221" s="158"/>
      <c r="R221" s="158"/>
      <c r="S221" s="93">
        <f t="shared" si="20"/>
        <v>0</v>
      </c>
      <c r="T221" s="110"/>
      <c r="U221" s="150">
        <f t="shared" si="21"/>
        <v>0</v>
      </c>
      <c r="V221" s="108">
        <f t="shared" si="22"/>
        <v>0</v>
      </c>
      <c r="W221" s="108">
        <f t="shared" si="23"/>
        <v>0</v>
      </c>
      <c r="X221" s="108">
        <f t="shared" si="27"/>
        <v>0</v>
      </c>
      <c r="Y221" s="93">
        <f t="shared" si="28"/>
        <v>0</v>
      </c>
      <c r="Z221" s="63">
        <f t="shared" si="24"/>
        <v>0</v>
      </c>
      <c r="AA221" s="93">
        <f t="shared" si="29"/>
        <v>0</v>
      </c>
      <c r="AB221" s="93">
        <f t="shared" si="25"/>
        <v>0</v>
      </c>
    </row>
    <row r="222" spans="2:28" ht="12.75">
      <c r="B222" s="93">
        <f t="shared" si="26"/>
      </c>
      <c r="C222" s="109"/>
      <c r="D222" s="110"/>
      <c r="E222" s="110"/>
      <c r="F222" s="110"/>
      <c r="G222" s="111"/>
      <c r="H222" s="110"/>
      <c r="I222" s="110"/>
      <c r="J222" s="110"/>
      <c r="K222" s="109"/>
      <c r="L222" s="109"/>
      <c r="M222" s="146">
        <f t="shared" si="18"/>
        <v>0</v>
      </c>
      <c r="N222" s="148"/>
      <c r="O222" s="147">
        <f t="shared" si="19"/>
        <v>0</v>
      </c>
      <c r="P222" s="145">
        <f>IF(E222="",0,VLOOKUP(E222,Unvan!$C$4:$D$14,2,FALSE))</f>
        <v>0</v>
      </c>
      <c r="Q222" s="158"/>
      <c r="R222" s="158"/>
      <c r="S222" s="93">
        <f t="shared" si="20"/>
        <v>0</v>
      </c>
      <c r="T222" s="110"/>
      <c r="U222" s="150">
        <f t="shared" si="21"/>
        <v>0</v>
      </c>
      <c r="V222" s="108">
        <f t="shared" si="22"/>
        <v>0</v>
      </c>
      <c r="W222" s="108">
        <f t="shared" si="23"/>
        <v>0</v>
      </c>
      <c r="X222" s="108">
        <f t="shared" si="27"/>
        <v>0</v>
      </c>
      <c r="Y222" s="93">
        <f t="shared" si="28"/>
        <v>0</v>
      </c>
      <c r="Z222" s="63">
        <f t="shared" si="24"/>
        <v>0</v>
      </c>
      <c r="AA222" s="93">
        <f t="shared" si="29"/>
        <v>0</v>
      </c>
      <c r="AB222" s="93">
        <f t="shared" si="25"/>
        <v>0</v>
      </c>
    </row>
    <row r="223" spans="2:28" ht="12.75">
      <c r="B223" s="93">
        <f t="shared" si="26"/>
      </c>
      <c r="C223" s="109"/>
      <c r="D223" s="110"/>
      <c r="E223" s="110"/>
      <c r="F223" s="110"/>
      <c r="G223" s="111"/>
      <c r="H223" s="110"/>
      <c r="I223" s="110"/>
      <c r="J223" s="110"/>
      <c r="K223" s="109"/>
      <c r="L223" s="109"/>
      <c r="M223" s="146">
        <f t="shared" si="18"/>
        <v>0</v>
      </c>
      <c r="N223" s="148"/>
      <c r="O223" s="147">
        <f t="shared" si="19"/>
        <v>0</v>
      </c>
      <c r="P223" s="145">
        <f>IF(E223="",0,VLOOKUP(E223,Unvan!$C$4:$D$14,2,FALSE))</f>
        <v>0</v>
      </c>
      <c r="Q223" s="158"/>
      <c r="R223" s="158"/>
      <c r="S223" s="93">
        <f t="shared" si="20"/>
        <v>0</v>
      </c>
      <c r="T223" s="110"/>
      <c r="U223" s="150">
        <f t="shared" si="21"/>
        <v>0</v>
      </c>
      <c r="V223" s="108">
        <f t="shared" si="22"/>
        <v>0</v>
      </c>
      <c r="W223" s="108">
        <f t="shared" si="23"/>
        <v>0</v>
      </c>
      <c r="X223" s="108">
        <f t="shared" si="27"/>
        <v>0</v>
      </c>
      <c r="Y223" s="93">
        <f t="shared" si="28"/>
        <v>0</v>
      </c>
      <c r="Z223" s="63">
        <f t="shared" si="24"/>
        <v>0</v>
      </c>
      <c r="AA223" s="93">
        <f t="shared" si="29"/>
        <v>0</v>
      </c>
      <c r="AB223" s="93">
        <f t="shared" si="25"/>
        <v>0</v>
      </c>
    </row>
    <row r="224" spans="2:28" ht="12.75">
      <c r="B224" s="93">
        <f t="shared" si="26"/>
      </c>
      <c r="C224" s="109"/>
      <c r="D224" s="110"/>
      <c r="E224" s="110"/>
      <c r="F224" s="110"/>
      <c r="G224" s="111"/>
      <c r="H224" s="110"/>
      <c r="I224" s="110"/>
      <c r="J224" s="110"/>
      <c r="K224" s="109"/>
      <c r="L224" s="109"/>
      <c r="M224" s="146">
        <f t="shared" si="18"/>
        <v>0</v>
      </c>
      <c r="N224" s="148"/>
      <c r="O224" s="147">
        <f t="shared" si="19"/>
        <v>0</v>
      </c>
      <c r="P224" s="145">
        <f>IF(E224="",0,VLOOKUP(E224,Unvan!$C$4:$D$14,2,FALSE))</f>
        <v>0</v>
      </c>
      <c r="Q224" s="158"/>
      <c r="R224" s="158"/>
      <c r="S224" s="93">
        <f t="shared" si="20"/>
        <v>0</v>
      </c>
      <c r="T224" s="110"/>
      <c r="U224" s="150">
        <f t="shared" si="21"/>
        <v>0</v>
      </c>
      <c r="V224" s="108">
        <f t="shared" si="22"/>
        <v>0</v>
      </c>
      <c r="W224" s="108">
        <f t="shared" si="23"/>
        <v>0</v>
      </c>
      <c r="X224" s="108">
        <f t="shared" si="27"/>
        <v>0</v>
      </c>
      <c r="Y224" s="93">
        <f t="shared" si="28"/>
        <v>0</v>
      </c>
      <c r="Z224" s="63">
        <f t="shared" si="24"/>
        <v>0</v>
      </c>
      <c r="AA224" s="93">
        <f t="shared" si="29"/>
        <v>0</v>
      </c>
      <c r="AB224" s="93">
        <f t="shared" si="25"/>
        <v>0</v>
      </c>
    </row>
    <row r="225" spans="2:28" ht="12.75">
      <c r="B225" s="93">
        <f t="shared" si="26"/>
      </c>
      <c r="C225" s="109"/>
      <c r="D225" s="110"/>
      <c r="E225" s="110"/>
      <c r="F225" s="110"/>
      <c r="G225" s="111"/>
      <c r="H225" s="110"/>
      <c r="I225" s="110"/>
      <c r="J225" s="110"/>
      <c r="K225" s="109"/>
      <c r="L225" s="109"/>
      <c r="M225" s="146">
        <f t="shared" si="18"/>
        <v>0</v>
      </c>
      <c r="N225" s="148"/>
      <c r="O225" s="147">
        <f t="shared" si="19"/>
        <v>0</v>
      </c>
      <c r="P225" s="145">
        <f>IF(E225="",0,VLOOKUP(E225,Unvan!$C$4:$D$14,2,FALSE))</f>
        <v>0</v>
      </c>
      <c r="Q225" s="158"/>
      <c r="R225" s="158"/>
      <c r="S225" s="93">
        <f t="shared" si="20"/>
        <v>0</v>
      </c>
      <c r="T225" s="110"/>
      <c r="U225" s="150">
        <f t="shared" si="21"/>
        <v>0</v>
      </c>
      <c r="V225" s="108">
        <f t="shared" si="22"/>
        <v>0</v>
      </c>
      <c r="W225" s="108">
        <f t="shared" si="23"/>
        <v>0</v>
      </c>
      <c r="X225" s="108">
        <f t="shared" si="27"/>
        <v>0</v>
      </c>
      <c r="Y225" s="93">
        <f t="shared" si="28"/>
        <v>0</v>
      </c>
      <c r="Z225" s="63">
        <f t="shared" si="24"/>
        <v>0</v>
      </c>
      <c r="AA225" s="93">
        <f t="shared" si="29"/>
        <v>0</v>
      </c>
      <c r="AB225" s="93">
        <f t="shared" si="25"/>
        <v>0</v>
      </c>
    </row>
    <row r="226" spans="2:28" ht="12.75">
      <c r="B226" s="93">
        <f t="shared" si="26"/>
      </c>
      <c r="C226" s="109"/>
      <c r="D226" s="110"/>
      <c r="E226" s="110"/>
      <c r="F226" s="110"/>
      <c r="G226" s="111"/>
      <c r="H226" s="110"/>
      <c r="I226" s="110"/>
      <c r="J226" s="110"/>
      <c r="K226" s="109"/>
      <c r="L226" s="109"/>
      <c r="M226" s="146">
        <f t="shared" si="18"/>
        <v>0</v>
      </c>
      <c r="N226" s="148"/>
      <c r="O226" s="147">
        <f t="shared" si="19"/>
        <v>0</v>
      </c>
      <c r="P226" s="145">
        <f>IF(E226="",0,VLOOKUP(E226,Unvan!$C$4:$D$14,2,FALSE))</f>
        <v>0</v>
      </c>
      <c r="Q226" s="158"/>
      <c r="R226" s="158"/>
      <c r="S226" s="93">
        <f t="shared" si="20"/>
        <v>0</v>
      </c>
      <c r="T226" s="110"/>
      <c r="U226" s="150">
        <f t="shared" si="21"/>
        <v>0</v>
      </c>
      <c r="V226" s="108">
        <f t="shared" si="22"/>
        <v>0</v>
      </c>
      <c r="W226" s="108">
        <f t="shared" si="23"/>
        <v>0</v>
      </c>
      <c r="X226" s="108">
        <f t="shared" si="27"/>
        <v>0</v>
      </c>
      <c r="Y226" s="93">
        <f t="shared" si="28"/>
        <v>0</v>
      </c>
      <c r="Z226" s="63">
        <f t="shared" si="24"/>
        <v>0</v>
      </c>
      <c r="AA226" s="93">
        <f t="shared" si="29"/>
        <v>0</v>
      </c>
      <c r="AB226" s="93">
        <f t="shared" si="25"/>
        <v>0</v>
      </c>
    </row>
    <row r="227" spans="2:28" ht="12.75">
      <c r="B227" s="93">
        <f t="shared" si="26"/>
      </c>
      <c r="C227" s="109"/>
      <c r="D227" s="110"/>
      <c r="E227" s="110"/>
      <c r="F227" s="110"/>
      <c r="G227" s="111"/>
      <c r="H227" s="110"/>
      <c r="I227" s="110"/>
      <c r="J227" s="110"/>
      <c r="K227" s="109"/>
      <c r="L227" s="109"/>
      <c r="M227" s="146">
        <f t="shared" si="18"/>
        <v>0</v>
      </c>
      <c r="N227" s="148"/>
      <c r="O227" s="147">
        <f t="shared" si="19"/>
        <v>0</v>
      </c>
      <c r="P227" s="145">
        <f>IF(E227="",0,VLOOKUP(E227,Unvan!$C$4:$D$14,2,FALSE))</f>
        <v>0</v>
      </c>
      <c r="Q227" s="158"/>
      <c r="R227" s="158"/>
      <c r="S227" s="93">
        <f t="shared" si="20"/>
        <v>0</v>
      </c>
      <c r="T227" s="110"/>
      <c r="U227" s="150">
        <f t="shared" si="21"/>
        <v>0</v>
      </c>
      <c r="V227" s="108">
        <f t="shared" si="22"/>
        <v>0</v>
      </c>
      <c r="W227" s="108">
        <f t="shared" si="23"/>
        <v>0</v>
      </c>
      <c r="X227" s="108">
        <f t="shared" si="27"/>
        <v>0</v>
      </c>
      <c r="Y227" s="93">
        <f t="shared" si="28"/>
        <v>0</v>
      </c>
      <c r="Z227" s="63">
        <f t="shared" si="24"/>
        <v>0</v>
      </c>
      <c r="AA227" s="93">
        <f t="shared" si="29"/>
        <v>0</v>
      </c>
      <c r="AB227" s="93">
        <f t="shared" si="25"/>
        <v>0</v>
      </c>
    </row>
    <row r="228" spans="2:28" ht="12.75">
      <c r="B228" s="93">
        <f t="shared" si="26"/>
      </c>
      <c r="C228" s="109"/>
      <c r="D228" s="110"/>
      <c r="E228" s="110"/>
      <c r="F228" s="110"/>
      <c r="G228" s="111"/>
      <c r="H228" s="110"/>
      <c r="I228" s="110"/>
      <c r="J228" s="110"/>
      <c r="K228" s="109"/>
      <c r="L228" s="109"/>
      <c r="M228" s="146">
        <f t="shared" si="18"/>
        <v>0</v>
      </c>
      <c r="N228" s="148"/>
      <c r="O228" s="147">
        <f t="shared" si="19"/>
        <v>0</v>
      </c>
      <c r="P228" s="145">
        <f>IF(E228="",0,VLOOKUP(E228,Unvan!$C$4:$D$14,2,FALSE))</f>
        <v>0</v>
      </c>
      <c r="Q228" s="158"/>
      <c r="R228" s="158"/>
      <c r="S228" s="93">
        <f t="shared" si="20"/>
        <v>0</v>
      </c>
      <c r="T228" s="110"/>
      <c r="U228" s="150">
        <f t="shared" si="21"/>
        <v>0</v>
      </c>
      <c r="V228" s="108">
        <f t="shared" si="22"/>
        <v>0</v>
      </c>
      <c r="W228" s="108">
        <f t="shared" si="23"/>
        <v>0</v>
      </c>
      <c r="X228" s="108">
        <f t="shared" si="27"/>
        <v>0</v>
      </c>
      <c r="Y228" s="93">
        <f t="shared" si="28"/>
        <v>0</v>
      </c>
      <c r="Z228" s="63">
        <f t="shared" si="24"/>
        <v>0</v>
      </c>
      <c r="AA228" s="93">
        <f t="shared" si="29"/>
        <v>0</v>
      </c>
      <c r="AB228" s="93">
        <f t="shared" si="25"/>
        <v>0</v>
      </c>
    </row>
    <row r="229" spans="2:28" ht="12.75">
      <c r="B229" s="93">
        <f t="shared" si="26"/>
      </c>
      <c r="C229" s="109"/>
      <c r="D229" s="110"/>
      <c r="E229" s="110"/>
      <c r="F229" s="110"/>
      <c r="G229" s="111"/>
      <c r="H229" s="110"/>
      <c r="I229" s="110"/>
      <c r="J229" s="110"/>
      <c r="K229" s="109"/>
      <c r="L229" s="109"/>
      <c r="M229" s="146">
        <f t="shared" si="18"/>
        <v>0</v>
      </c>
      <c r="N229" s="148"/>
      <c r="O229" s="147">
        <f t="shared" si="19"/>
        <v>0</v>
      </c>
      <c r="P229" s="145">
        <f>IF(E229="",0,VLOOKUP(E229,Unvan!$C$4:$D$14,2,FALSE))</f>
        <v>0</v>
      </c>
      <c r="Q229" s="158"/>
      <c r="R229" s="158"/>
      <c r="S229" s="93">
        <f t="shared" si="20"/>
        <v>0</v>
      </c>
      <c r="T229" s="110"/>
      <c r="U229" s="150">
        <f t="shared" si="21"/>
        <v>0</v>
      </c>
      <c r="V229" s="108">
        <f t="shared" si="22"/>
        <v>0</v>
      </c>
      <c r="W229" s="108">
        <f t="shared" si="23"/>
        <v>0</v>
      </c>
      <c r="X229" s="108">
        <f t="shared" si="27"/>
        <v>0</v>
      </c>
      <c r="Y229" s="93">
        <f t="shared" si="28"/>
        <v>0</v>
      </c>
      <c r="Z229" s="63">
        <f t="shared" si="24"/>
        <v>0</v>
      </c>
      <c r="AA229" s="93">
        <f t="shared" si="29"/>
        <v>0</v>
      </c>
      <c r="AB229" s="93">
        <f t="shared" si="25"/>
        <v>0</v>
      </c>
    </row>
    <row r="230" spans="2:28" ht="12.75">
      <c r="B230" s="93">
        <f t="shared" si="26"/>
      </c>
      <c r="C230" s="109"/>
      <c r="D230" s="110"/>
      <c r="E230" s="110"/>
      <c r="F230" s="110"/>
      <c r="G230" s="111"/>
      <c r="H230" s="110"/>
      <c r="I230" s="110"/>
      <c r="J230" s="110"/>
      <c r="K230" s="109"/>
      <c r="L230" s="109"/>
      <c r="M230" s="146">
        <f t="shared" si="18"/>
        <v>0</v>
      </c>
      <c r="N230" s="148"/>
      <c r="O230" s="147">
        <f t="shared" si="19"/>
        <v>0</v>
      </c>
      <c r="P230" s="145">
        <f>IF(E230="",0,VLOOKUP(E230,Unvan!$C$4:$D$14,2,FALSE))</f>
        <v>0</v>
      </c>
      <c r="Q230" s="158"/>
      <c r="R230" s="158"/>
      <c r="S230" s="93">
        <f t="shared" si="20"/>
        <v>0</v>
      </c>
      <c r="T230" s="110"/>
      <c r="U230" s="150">
        <f t="shared" si="21"/>
        <v>0</v>
      </c>
      <c r="V230" s="108">
        <f t="shared" si="22"/>
        <v>0</v>
      </c>
      <c r="W230" s="108">
        <f t="shared" si="23"/>
        <v>0</v>
      </c>
      <c r="X230" s="108">
        <f t="shared" si="27"/>
        <v>0</v>
      </c>
      <c r="Y230" s="93">
        <f t="shared" si="28"/>
        <v>0</v>
      </c>
      <c r="Z230" s="63">
        <f t="shared" si="24"/>
        <v>0</v>
      </c>
      <c r="AA230" s="93">
        <f t="shared" si="29"/>
        <v>0</v>
      </c>
      <c r="AB230" s="93">
        <f t="shared" si="25"/>
        <v>0</v>
      </c>
    </row>
    <row r="231" spans="2:28" ht="12.75">
      <c r="B231" s="93">
        <f>IF(C231="","",B230+1)</f>
      </c>
      <c r="C231" s="109"/>
      <c r="D231" s="110"/>
      <c r="E231" s="110"/>
      <c r="F231" s="110"/>
      <c r="G231" s="111"/>
      <c r="H231" s="110"/>
      <c r="I231" s="110"/>
      <c r="J231" s="110"/>
      <c r="K231" s="109"/>
      <c r="L231" s="109"/>
      <c r="M231" s="146">
        <f t="shared" si="18"/>
        <v>0</v>
      </c>
      <c r="N231" s="148"/>
      <c r="O231" s="147">
        <f t="shared" si="19"/>
        <v>0</v>
      </c>
      <c r="P231" s="145">
        <f>IF(E231="",0,VLOOKUP(E231,Unvan!$C$4:$D$14,2,FALSE))</f>
        <v>0</v>
      </c>
      <c r="Q231" s="158"/>
      <c r="R231" s="158"/>
      <c r="S231" s="93">
        <f t="shared" si="20"/>
        <v>0</v>
      </c>
      <c r="T231" s="110"/>
      <c r="U231" s="150">
        <f t="shared" si="21"/>
        <v>0</v>
      </c>
      <c r="V231" s="108">
        <f t="shared" si="22"/>
        <v>0</v>
      </c>
      <c r="W231" s="108">
        <f t="shared" si="23"/>
        <v>0</v>
      </c>
      <c r="X231" s="108">
        <f t="shared" si="27"/>
        <v>0</v>
      </c>
      <c r="Y231" s="93">
        <f t="shared" si="28"/>
        <v>0</v>
      </c>
      <c r="Z231" s="63">
        <f t="shared" si="24"/>
        <v>0</v>
      </c>
      <c r="AA231" s="93">
        <f t="shared" si="29"/>
        <v>0</v>
      </c>
      <c r="AB231" s="93">
        <f t="shared" si="25"/>
        <v>0</v>
      </c>
    </row>
    <row r="232" spans="2:28" ht="12.75">
      <c r="B232" s="93">
        <f>IF(C232="","",B231+1)</f>
      </c>
      <c r="C232" s="109"/>
      <c r="D232" s="110"/>
      <c r="E232" s="110"/>
      <c r="F232" s="110"/>
      <c r="G232" s="111"/>
      <c r="H232" s="110"/>
      <c r="I232" s="110"/>
      <c r="J232" s="110"/>
      <c r="K232" s="109"/>
      <c r="L232" s="109"/>
      <c r="M232" s="146">
        <f t="shared" si="18"/>
        <v>0</v>
      </c>
      <c r="N232" s="148"/>
      <c r="O232" s="147">
        <f t="shared" si="19"/>
        <v>0</v>
      </c>
      <c r="P232" s="145">
        <f>IF(E232="",0,VLOOKUP(E232,Unvan!$C$4:$D$14,2,FALSE))</f>
        <v>0</v>
      </c>
      <c r="Q232" s="158"/>
      <c r="R232" s="158"/>
      <c r="S232" s="93">
        <f t="shared" si="20"/>
        <v>0</v>
      </c>
      <c r="T232" s="110"/>
      <c r="U232" s="150">
        <f t="shared" si="21"/>
        <v>0</v>
      </c>
      <c r="V232" s="108">
        <f t="shared" si="22"/>
        <v>0</v>
      </c>
      <c r="W232" s="108">
        <f t="shared" si="23"/>
        <v>0</v>
      </c>
      <c r="X232" s="108">
        <f t="shared" si="27"/>
        <v>0</v>
      </c>
      <c r="Y232" s="93">
        <f t="shared" si="28"/>
        <v>0</v>
      </c>
      <c r="Z232" s="63">
        <f t="shared" si="24"/>
        <v>0</v>
      </c>
      <c r="AA232" s="93">
        <f t="shared" si="29"/>
        <v>0</v>
      </c>
      <c r="AB232" s="93">
        <f t="shared" si="25"/>
        <v>0</v>
      </c>
    </row>
    <row r="233" spans="2:28" ht="12.75">
      <c r="B233" s="93">
        <f>IF(C233="","",B232+1)</f>
      </c>
      <c r="C233" s="109"/>
      <c r="D233" s="110"/>
      <c r="E233" s="110"/>
      <c r="F233" s="110"/>
      <c r="G233" s="111"/>
      <c r="H233" s="110"/>
      <c r="I233" s="110"/>
      <c r="J233" s="110"/>
      <c r="K233" s="109"/>
      <c r="L233" s="109"/>
      <c r="M233" s="146">
        <f t="shared" si="18"/>
        <v>0</v>
      </c>
      <c r="N233" s="148"/>
      <c r="O233" s="147">
        <f t="shared" si="19"/>
        <v>0</v>
      </c>
      <c r="P233" s="145">
        <f>IF(E233="",0,VLOOKUP(E233,Unvan!$C$4:$D$14,2,FALSE))</f>
        <v>0</v>
      </c>
      <c r="Q233" s="158"/>
      <c r="R233" s="158"/>
      <c r="S233" s="93">
        <f t="shared" si="20"/>
        <v>0</v>
      </c>
      <c r="T233" s="110"/>
      <c r="U233" s="150">
        <f t="shared" si="21"/>
        <v>0</v>
      </c>
      <c r="V233" s="108">
        <f t="shared" si="22"/>
        <v>0</v>
      </c>
      <c r="W233" s="108">
        <f t="shared" si="23"/>
        <v>0</v>
      </c>
      <c r="X233" s="108">
        <f t="shared" si="27"/>
        <v>0</v>
      </c>
      <c r="Y233" s="93">
        <f t="shared" si="28"/>
        <v>0</v>
      </c>
      <c r="Z233" s="63">
        <f t="shared" si="24"/>
        <v>0</v>
      </c>
      <c r="AA233" s="93">
        <f t="shared" si="29"/>
        <v>0</v>
      </c>
      <c r="AB233" s="93">
        <f t="shared" si="25"/>
        <v>0</v>
      </c>
    </row>
  </sheetData>
  <sheetProtection password="C620" sheet="1"/>
  <autoFilter ref="B113:AB230"/>
  <mergeCells count="9">
    <mergeCell ref="L107:M107"/>
    <mergeCell ref="L108:M108"/>
    <mergeCell ref="L110:M110"/>
    <mergeCell ref="L111:M111"/>
    <mergeCell ref="F111:G111"/>
    <mergeCell ref="F107:H107"/>
    <mergeCell ref="F108:G108"/>
    <mergeCell ref="F109:G109"/>
    <mergeCell ref="F110:G110"/>
  </mergeCells>
  <dataValidations count="4">
    <dataValidation type="list" allowBlank="1" showInputMessage="1" showErrorMessage="1" sqref="J115:J233 F115:F233">
      <formula1>$C$1:$C$104</formula1>
    </dataValidation>
    <dataValidation type="list" allowBlank="1" showInputMessage="1" showErrorMessage="1" sqref="H115:H233">
      <formula1>$J$1:$J$24</formula1>
    </dataValidation>
    <dataValidation type="list" allowBlank="1" showInputMessage="1" showErrorMessage="1" sqref="E115:E233">
      <formula1>$H$1:$H$4</formula1>
    </dataValidation>
    <dataValidation type="list" allowBlank="1" showInputMessage="1" showErrorMessage="1" sqref="T115:T233">
      <formula1>$F$1:$F$84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A1:AI68"/>
  <sheetViews>
    <sheetView showGridLines="0" showZeros="0" zoomScalePageLayoutView="0" workbookViewId="0" topLeftCell="A1">
      <selection activeCell="A31" sqref="A31"/>
    </sheetView>
  </sheetViews>
  <sheetFormatPr defaultColWidth="12.375" defaultRowHeight="12.75"/>
  <cols>
    <col min="1" max="1" width="12.375" style="113" customWidth="1"/>
    <col min="2" max="2" width="3.375" style="113" customWidth="1"/>
    <col min="3" max="3" width="0.875" style="113" hidden="1" customWidth="1"/>
    <col min="4" max="4" width="0.2421875" style="113" hidden="1" customWidth="1"/>
    <col min="5" max="5" width="4.75390625" style="113" customWidth="1"/>
    <col min="6" max="6" width="8.00390625" style="113" customWidth="1"/>
    <col min="7" max="7" width="15.25390625" style="113" customWidth="1"/>
    <col min="8" max="8" width="9.375" style="113" customWidth="1"/>
    <col min="9" max="9" width="8.875" style="113" customWidth="1"/>
    <col min="10" max="10" width="9.125" style="113" customWidth="1"/>
    <col min="11" max="11" width="10.375" style="113" customWidth="1"/>
    <col min="12" max="16" width="9.00390625" style="113" customWidth="1"/>
    <col min="17" max="17" width="9.875" style="113" customWidth="1"/>
    <col min="18" max="18" width="10.75390625" style="113" customWidth="1"/>
    <col min="19" max="19" width="0.6171875" style="113" hidden="1" customWidth="1"/>
    <col min="20" max="21" width="9.125" style="113" customWidth="1"/>
    <col min="22" max="23" width="7.00390625" style="113" customWidth="1"/>
    <col min="24" max="24" width="11.75390625" style="113" customWidth="1"/>
    <col min="25" max="25" width="1.12109375" style="113" customWidth="1"/>
    <col min="26" max="26" width="27.00390625" style="113" customWidth="1"/>
    <col min="27" max="27" width="4.25390625" style="113" customWidth="1"/>
    <col min="28" max="28" width="2.25390625" style="113" customWidth="1"/>
    <col min="29" max="29" width="8.25390625" style="113" customWidth="1"/>
    <col min="30" max="31" width="6.00390625" style="113" customWidth="1"/>
    <col min="32" max="32" width="19.75390625" style="113" bestFit="1" customWidth="1"/>
    <col min="33" max="33" width="13.75390625" style="113" customWidth="1"/>
    <col min="34" max="34" width="9.875" style="113" customWidth="1"/>
    <col min="35" max="35" width="52.00390625" style="113" customWidth="1"/>
    <col min="36" max="37" width="15.00390625" style="113" customWidth="1"/>
    <col min="38" max="38" width="16.25390625" style="113" customWidth="1"/>
    <col min="39" max="39" width="15.00390625" style="113" customWidth="1"/>
    <col min="40" max="40" width="16.25390625" style="113" customWidth="1"/>
    <col min="41" max="41" width="15.00390625" style="113" customWidth="1"/>
    <col min="42" max="42" width="35.625" style="113" customWidth="1"/>
    <col min="43" max="43" width="8.625" style="113" customWidth="1"/>
    <col min="44" max="16384" width="12.375" style="113" customWidth="1"/>
  </cols>
  <sheetData>
    <row r="1" spans="3:35" ht="18.75">
      <c r="C1" s="23"/>
      <c r="D1" s="23"/>
      <c r="E1" s="23"/>
      <c r="F1" s="173" t="s">
        <v>238</v>
      </c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14"/>
      <c r="X1" s="3" t="s">
        <v>7</v>
      </c>
      <c r="Y1" s="3" t="s">
        <v>4</v>
      </c>
      <c r="Z1" s="115" t="str">
        <f>+AG2</f>
        <v>Eylül</v>
      </c>
      <c r="AA1" s="23"/>
      <c r="AF1" s="25">
        <f ca="1">TODAY()</f>
        <v>44096</v>
      </c>
      <c r="AH1" s="113">
        <v>1</v>
      </c>
      <c r="AI1" s="113" t="s">
        <v>8</v>
      </c>
    </row>
    <row r="2" spans="3:35" ht="18.75">
      <c r="C2" s="23"/>
      <c r="D2" s="23"/>
      <c r="E2" s="23"/>
      <c r="F2" s="142" t="str">
        <f>CONCATENATE('Bilgi Giriş Sayfası'!L111," ",'Bilgi Giriş Sayfası'!L110)</f>
        <v> </v>
      </c>
      <c r="G2" s="143"/>
      <c r="H2" s="23"/>
      <c r="I2" s="23"/>
      <c r="J2" s="5"/>
      <c r="K2" s="23"/>
      <c r="L2" s="23"/>
      <c r="M2" s="23"/>
      <c r="N2" s="23"/>
      <c r="O2" s="23"/>
      <c r="P2" s="23"/>
      <c r="Q2" s="23"/>
      <c r="R2" s="5"/>
      <c r="S2" s="5"/>
      <c r="T2" s="23" t="s">
        <v>240</v>
      </c>
      <c r="U2" s="23">
        <v>1</v>
      </c>
      <c r="X2" s="6" t="s">
        <v>6</v>
      </c>
      <c r="Y2" s="7" t="s">
        <v>4</v>
      </c>
      <c r="Z2" s="116">
        <f>+AF3</f>
        <v>2020</v>
      </c>
      <c r="AA2" s="23"/>
      <c r="AF2" s="4">
        <f>MONTH(AF1)</f>
        <v>9</v>
      </c>
      <c r="AG2" s="113" t="str">
        <f>VLOOKUP(AF2,AH1:AI12,2,FALSE)</f>
        <v>Eylül</v>
      </c>
      <c r="AH2" s="113">
        <v>2</v>
      </c>
      <c r="AI2" s="113" t="s">
        <v>18</v>
      </c>
    </row>
    <row r="3" spans="1:35" ht="18.75">
      <c r="A3" s="151">
        <v>1</v>
      </c>
      <c r="B3" s="151">
        <v>2</v>
      </c>
      <c r="C3" s="151">
        <v>3</v>
      </c>
      <c r="D3" s="151">
        <v>4</v>
      </c>
      <c r="E3" s="151">
        <v>5</v>
      </c>
      <c r="F3" s="151">
        <v>6</v>
      </c>
      <c r="G3" s="151">
        <v>7</v>
      </c>
      <c r="H3" s="151">
        <v>8</v>
      </c>
      <c r="I3" s="151">
        <v>9</v>
      </c>
      <c r="J3" s="151">
        <v>10</v>
      </c>
      <c r="K3" s="151">
        <v>11</v>
      </c>
      <c r="L3" s="151">
        <v>12</v>
      </c>
      <c r="M3" s="151">
        <v>13</v>
      </c>
      <c r="N3" s="151"/>
      <c r="O3" s="151"/>
      <c r="P3" s="151">
        <v>14</v>
      </c>
      <c r="Q3" s="151">
        <v>15</v>
      </c>
      <c r="R3" s="151">
        <v>16</v>
      </c>
      <c r="S3" s="151">
        <v>17</v>
      </c>
      <c r="T3" s="151">
        <v>18</v>
      </c>
      <c r="U3" s="151">
        <v>19</v>
      </c>
      <c r="V3" s="151">
        <v>20</v>
      </c>
      <c r="W3" s="151">
        <v>21</v>
      </c>
      <c r="X3" s="151">
        <v>22</v>
      </c>
      <c r="Y3" s="117"/>
      <c r="Z3" s="118"/>
      <c r="AA3" s="119"/>
      <c r="AE3" s="9" t="s">
        <v>5</v>
      </c>
      <c r="AF3" s="4">
        <f>YEAR(AF1)</f>
        <v>2020</v>
      </c>
      <c r="AH3" s="113">
        <v>3</v>
      </c>
      <c r="AI3" s="113" t="s">
        <v>19</v>
      </c>
    </row>
    <row r="4" spans="3:35" ht="51.75" customHeight="1">
      <c r="C4" s="23"/>
      <c r="D4" s="23"/>
      <c r="E4" s="168" t="s">
        <v>9</v>
      </c>
      <c r="F4" s="178" t="s">
        <v>10</v>
      </c>
      <c r="G4" s="178" t="s">
        <v>11</v>
      </c>
      <c r="H4" s="175" t="s">
        <v>223</v>
      </c>
      <c r="I4" s="175" t="s">
        <v>224</v>
      </c>
      <c r="J4" s="175" t="s">
        <v>225</v>
      </c>
      <c r="K4" s="175" t="s">
        <v>226</v>
      </c>
      <c r="L4" s="175" t="s">
        <v>227</v>
      </c>
      <c r="M4" s="175" t="s">
        <v>230</v>
      </c>
      <c r="N4" s="175" t="str">
        <f>+'Bilgi Giriş Sayfası'!Q114</f>
        <v>Girdiği Ders</v>
      </c>
      <c r="O4" s="175" t="str">
        <f>+'Bilgi Giriş Sayfası'!R114</f>
        <v>Yükü</v>
      </c>
      <c r="P4" s="175" t="str">
        <f>+'Bilgi Giriş Sayfası'!S114</f>
        <v>AYLIK GİRDİĞİ DERS SAATİ</v>
      </c>
      <c r="Q4" s="168" t="s">
        <v>194</v>
      </c>
      <c r="R4" s="170" t="s">
        <v>235</v>
      </c>
      <c r="S4" s="10"/>
      <c r="T4" s="168" t="s">
        <v>236</v>
      </c>
      <c r="U4" s="168" t="s">
        <v>237</v>
      </c>
      <c r="V4" s="168" t="s">
        <v>12</v>
      </c>
      <c r="W4" s="168" t="s">
        <v>13</v>
      </c>
      <c r="X4" s="168" t="s">
        <v>14</v>
      </c>
      <c r="Y4" s="10"/>
      <c r="Z4" s="168" t="s">
        <v>15</v>
      </c>
      <c r="AA4" s="119"/>
      <c r="AB4" s="120"/>
      <c r="AC4" s="120"/>
      <c r="AD4" s="120"/>
      <c r="AF4" s="4"/>
      <c r="AH4" s="113">
        <v>4</v>
      </c>
      <c r="AI4" s="113" t="s">
        <v>20</v>
      </c>
    </row>
    <row r="5" spans="1:35" ht="51.75" customHeight="1">
      <c r="A5" s="121" t="s">
        <v>209</v>
      </c>
      <c r="C5" s="23"/>
      <c r="D5" s="23"/>
      <c r="E5" s="169"/>
      <c r="F5" s="179"/>
      <c r="G5" s="179"/>
      <c r="H5" s="176"/>
      <c r="I5" s="176"/>
      <c r="J5" s="176"/>
      <c r="K5" s="176"/>
      <c r="L5" s="176"/>
      <c r="M5" s="176"/>
      <c r="N5" s="176"/>
      <c r="O5" s="176"/>
      <c r="P5" s="176"/>
      <c r="Q5" s="169"/>
      <c r="R5" s="171"/>
      <c r="S5" s="10"/>
      <c r="T5" s="169"/>
      <c r="U5" s="169"/>
      <c r="V5" s="169"/>
      <c r="W5" s="169"/>
      <c r="X5" s="169"/>
      <c r="Y5" s="10"/>
      <c r="Z5" s="169"/>
      <c r="AA5" s="119"/>
      <c r="AB5" s="120"/>
      <c r="AC5" s="120"/>
      <c r="AD5" s="120"/>
      <c r="AF5" s="11"/>
      <c r="AH5" s="113">
        <v>5</v>
      </c>
      <c r="AI5" s="113" t="s">
        <v>21</v>
      </c>
    </row>
    <row r="6" spans="1:35" ht="18.75">
      <c r="A6" s="131"/>
      <c r="C6" s="23"/>
      <c r="D6" s="23"/>
      <c r="E6" s="12">
        <v>1</v>
      </c>
      <c r="F6" s="13">
        <f>IF(ISERROR(VLOOKUP(A6,'Bilgi Giriş Sayfası'!$B$115:$U$1151,4,FALSE)),0,VLOOKUP(A6,'Bilgi Giriş Sayfası'!$B$115:$U$1151,4,FALSE))</f>
        <v>0</v>
      </c>
      <c r="G6" s="90">
        <f>IF(ISERROR(VLOOKUP(A6,'Bilgi Giriş Sayfası'!$B$115:$U$1151,3,FALSE)),0,VLOOKUP(A6,'Bilgi Giriş Sayfası'!$B$115:$U$1151,3,FALSE))</f>
        <v>0</v>
      </c>
      <c r="H6" s="62">
        <f>IF(ISERROR(VLOOKUP(A6,'Bilgi Giriş Sayfası'!$B$115:$AB$1151,10,FALSE)),0,VLOOKUP(A6,'Bilgi Giriş Sayfası'!$B$115:$AB$1151,10,FALSE))</f>
        <v>0</v>
      </c>
      <c r="I6" s="62">
        <f>IF(ISERROR(VLOOKUP(A6,'Bilgi Giriş Sayfası'!$B$115:$AB$1151,11,FALSE)),0,VLOOKUP(A6,'Bilgi Giriş Sayfası'!$B$115:$AB$1151,11,FALSE))</f>
        <v>0</v>
      </c>
      <c r="J6" s="62">
        <f>IF(ISERROR(VLOOKUP(A6,'Bilgi Giriş Sayfası'!$B$115:$AB$1151,12,FALSE)),0,VLOOKUP(A6,'Bilgi Giriş Sayfası'!$B$115:$AB$1151,12,FALSE))</f>
        <v>0</v>
      </c>
      <c r="K6" s="62">
        <f>IF(ISERROR(VLOOKUP(A6,'Bilgi Giriş Sayfası'!$B$115:$AB$1151,13,FALSE)),0,VLOOKUP(A6,'Bilgi Giriş Sayfası'!$B$115:$AB$1151,13,FALSE))</f>
        <v>0</v>
      </c>
      <c r="L6" s="62">
        <f>IF(ISERROR(VLOOKUP(A6,'Bilgi Giriş Sayfası'!$B$115:$AB$1151,14,FALSE)),0,VLOOKUP(A6,'Bilgi Giriş Sayfası'!$B$115:$AB$1151,14,FALSE))</f>
        <v>0</v>
      </c>
      <c r="M6" s="62">
        <f>IF(ISERROR(VLOOKUP(A6,'Bilgi Giriş Sayfası'!$B$115:$AB$1151,15,FALSE)),0,VLOOKUP(A6,'Bilgi Giriş Sayfası'!$B$115:$AB$1151,15,FALSE))</f>
        <v>0</v>
      </c>
      <c r="N6" s="62">
        <f>IF(ISERROR(VLOOKUP(A6,'Bilgi Giriş Sayfası'!$B$115:$AB$1151,16,FALSE)),0,VLOOKUP(A6,'Bilgi Giriş Sayfası'!$B$115:$AB$1151,16,FALSE))</f>
        <v>0</v>
      </c>
      <c r="O6" s="62">
        <f>IF(ISERROR(VLOOKUP(A6,'Bilgi Giriş Sayfası'!$B$115:$AB$1151,17,FALSE)),0,VLOOKUP(A6,'Bilgi Giriş Sayfası'!$B$115:$AB$1151,17,FALSE))</f>
        <v>0</v>
      </c>
      <c r="P6" s="62">
        <f>IF(ISERROR(VLOOKUP(A6,'Bilgi Giriş Sayfası'!$B$115:$AB$1151,18,FALSE)),0,VLOOKUP(A6,'Bilgi Giriş Sayfası'!$B$115:$AB$1151,18,FALSE))</f>
        <v>0</v>
      </c>
      <c r="Q6" s="14">
        <f>IF(ISERROR(VLOOKUP(A6,'Bilgi Giriş Sayfası'!$B$115:$AB$1151,20,FALSE)),0,VLOOKUP(A6,'Bilgi Giriş Sayfası'!$B$115:$AB$1151,20,FALSE))</f>
        <v>0</v>
      </c>
      <c r="R6" s="14">
        <f>IF(ISERROR(VLOOKUP(A6,'Bilgi Giriş Sayfası'!$B$115:$AB$1151,22,FALSE)),0,VLOOKUP(A6,'Bilgi Giriş Sayfası'!$B$115:$AB$1151,22,FALSE))</f>
        <v>0</v>
      </c>
      <c r="S6" s="14"/>
      <c r="T6" s="14">
        <f>IF(ISERROR(VLOOKUP(A6,'Bilgi Giriş Sayfası'!$B$115:$AB$1151,21,FALSE)),0,VLOOKUP(A6,'Bilgi Giriş Sayfası'!$B$115:$AB$1151,21,FALSE))</f>
        <v>0</v>
      </c>
      <c r="U6" s="141">
        <f>ROUND(Q6*T6,2)</f>
        <v>0</v>
      </c>
      <c r="V6" s="15">
        <f>ROUND(Q6*'Bilgi Giriş Sayfası'!$D$107,2)</f>
        <v>0</v>
      </c>
      <c r="W6" s="15">
        <f>U6+V6</f>
        <v>0</v>
      </c>
      <c r="X6" s="15">
        <f>Q6-W6</f>
        <v>0</v>
      </c>
      <c r="Y6" s="15"/>
      <c r="Z6" s="90">
        <f>IF(ISERROR(VLOOKUP(A6,'Bilgi Giriş Sayfası'!$B$115:$U$1151,19,FALSE)),0,VLOOKUP(A6,'Bilgi Giriş Sayfası'!$B$115:$U$1151,19,FALSE))</f>
        <v>0</v>
      </c>
      <c r="AA6" s="119"/>
      <c r="AB6" s="120"/>
      <c r="AC6" s="13">
        <f>IF(ISERROR(VLOOKUP(A6,'Bilgi Giriş Sayfası'!$B$115:$U$1151,7,FALSE)),0,VLOOKUP(A6,'Bilgi Giriş Sayfası'!$B$115:$U$1151,7,FALSE))</f>
        <v>0</v>
      </c>
      <c r="AD6" s="120"/>
      <c r="AF6" s="11"/>
      <c r="AH6" s="113">
        <v>6</v>
      </c>
      <c r="AI6" s="113" t="s">
        <v>22</v>
      </c>
    </row>
    <row r="7" spans="1:35" ht="18.75">
      <c r="A7" s="131"/>
      <c r="C7" s="23"/>
      <c r="D7" s="23"/>
      <c r="E7" s="12">
        <f>IF(A6&lt;=0,0,E6+1)</f>
        <v>0</v>
      </c>
      <c r="F7" s="13">
        <f>IF(ISERROR(VLOOKUP(A7,'Bilgi Giriş Sayfası'!$B$115:$U$1151,4,FALSE)),0,VLOOKUP(A7,'Bilgi Giriş Sayfası'!$B$115:$U$1151,4,FALSE))</f>
        <v>0</v>
      </c>
      <c r="G7" s="90">
        <f>IF(ISERROR(VLOOKUP(A7,'Bilgi Giriş Sayfası'!$B$115:$U$1151,3,FALSE)),0,VLOOKUP(A7,'Bilgi Giriş Sayfası'!$B$115:$U$1151,3,FALSE))</f>
        <v>0</v>
      </c>
      <c r="H7" s="62">
        <f>IF(ISERROR(VLOOKUP(A7,'Bilgi Giriş Sayfası'!$B$115:$AB$1151,10,FALSE)),0,VLOOKUP(A7,'Bilgi Giriş Sayfası'!$B$115:$AB$1151,10,FALSE))</f>
        <v>0</v>
      </c>
      <c r="I7" s="62">
        <f>IF(ISERROR(VLOOKUP(A7,'Bilgi Giriş Sayfası'!$B$115:$AB$1151,11,FALSE)),0,VLOOKUP(A7,'Bilgi Giriş Sayfası'!$B$115:$AB$1151,11,FALSE))</f>
        <v>0</v>
      </c>
      <c r="J7" s="62">
        <f>IF(ISERROR(VLOOKUP(A7,'Bilgi Giriş Sayfası'!$B$115:$AB$1151,12,FALSE)),0,VLOOKUP(A7,'Bilgi Giriş Sayfası'!$B$115:$AB$1151,12,FALSE))</f>
        <v>0</v>
      </c>
      <c r="K7" s="62">
        <f>IF(ISERROR(VLOOKUP(A7,'Bilgi Giriş Sayfası'!$B$115:$AB$1151,13,FALSE)),0,VLOOKUP(A7,'Bilgi Giriş Sayfası'!$B$115:$AB$1151,13,FALSE))</f>
        <v>0</v>
      </c>
      <c r="L7" s="62">
        <f>IF(ISERROR(VLOOKUP(A7,'Bilgi Giriş Sayfası'!$B$115:$AB$1151,14,FALSE)),0,VLOOKUP(A7,'Bilgi Giriş Sayfası'!$B$115:$AB$1151,14,FALSE))</f>
        <v>0</v>
      </c>
      <c r="M7" s="62">
        <f>IF(ISERROR(VLOOKUP(A7,'Bilgi Giriş Sayfası'!$B$115:$AB$1151,15,FALSE)),0,VLOOKUP(A7,'Bilgi Giriş Sayfası'!$B$115:$AB$1151,15,FALSE))</f>
        <v>0</v>
      </c>
      <c r="N7" s="62">
        <f>IF(ISERROR(VLOOKUP(A7,'Bilgi Giriş Sayfası'!$B$115:$AB$1151,16,FALSE)),0,VLOOKUP(A7,'Bilgi Giriş Sayfası'!$B$115:$AB$1151,16,FALSE))</f>
        <v>0</v>
      </c>
      <c r="O7" s="62">
        <f>IF(ISERROR(VLOOKUP(A7,'Bilgi Giriş Sayfası'!$B$115:$AB$1151,17,FALSE)),0,VLOOKUP(A7,'Bilgi Giriş Sayfası'!$B$115:$AB$1151,17,FALSE))</f>
        <v>0</v>
      </c>
      <c r="P7" s="62">
        <f>IF(ISERROR(VLOOKUP(A7,'Bilgi Giriş Sayfası'!$B$115:$AB$1151,18,FALSE)),0,VLOOKUP(A7,'Bilgi Giriş Sayfası'!$B$115:$AB$1151,18,FALSE))</f>
        <v>0</v>
      </c>
      <c r="Q7" s="14">
        <f>IF(ISERROR(VLOOKUP(A7,'Bilgi Giriş Sayfası'!$B$115:$AB$1151,20,FALSE)),0,VLOOKUP(A7,'Bilgi Giriş Sayfası'!$B$115:$AB$1151,20,FALSE))</f>
        <v>0</v>
      </c>
      <c r="R7" s="14">
        <f>IF(ISERROR(VLOOKUP(A7,'Bilgi Giriş Sayfası'!$B$115:$AB$1151,22,FALSE)),0,VLOOKUP(A7,'Bilgi Giriş Sayfası'!$B$115:$AB$1151,22,FALSE))</f>
        <v>0</v>
      </c>
      <c r="S7" s="14"/>
      <c r="T7" s="14">
        <f>IF(ISERROR(VLOOKUP(A7,'Bilgi Giriş Sayfası'!$B$115:$AB$1151,21,FALSE)),0,VLOOKUP(A7,'Bilgi Giriş Sayfası'!$B$115:$AB$1151,21,FALSE))</f>
        <v>0</v>
      </c>
      <c r="U7" s="141">
        <f aca="true" t="shared" si="0" ref="U7:U29">ROUND(Q7*T7,2)</f>
        <v>0</v>
      </c>
      <c r="V7" s="15">
        <f>ROUND(Q7*'Bilgi Giriş Sayfası'!$D$107,2)</f>
        <v>0</v>
      </c>
      <c r="W7" s="15">
        <f aca="true" t="shared" si="1" ref="W7:W29">U7+V7</f>
        <v>0</v>
      </c>
      <c r="X7" s="15">
        <f aca="true" t="shared" si="2" ref="X7:X29">Q7-W7</f>
        <v>0</v>
      </c>
      <c r="Y7" s="15"/>
      <c r="Z7" s="90">
        <f>IF(ISERROR(VLOOKUP(A7,'Bilgi Giriş Sayfası'!$B$115:$U$1151,19,FALSE)),0,VLOOKUP(A7,'Bilgi Giriş Sayfası'!$B$115:$U$1151,19,FALSE))</f>
        <v>0</v>
      </c>
      <c r="AA7" s="119"/>
      <c r="AB7" s="120"/>
      <c r="AC7" s="13">
        <f>IF(ISERROR(VLOOKUP(A7,'Bilgi Giriş Sayfası'!$B$115:$U$1151,7,FALSE)),0,VLOOKUP(A7,'Bilgi Giriş Sayfası'!$B$115:$U$1151,7,FALSE))</f>
        <v>0</v>
      </c>
      <c r="AD7" s="120"/>
      <c r="AF7" s="11"/>
      <c r="AH7" s="113">
        <v>7</v>
      </c>
      <c r="AI7" s="113" t="s">
        <v>23</v>
      </c>
    </row>
    <row r="8" spans="1:35" ht="18.75">
      <c r="A8" s="131"/>
      <c r="C8" s="23"/>
      <c r="D8" s="23"/>
      <c r="E8" s="12">
        <f aca="true" t="shared" si="3" ref="E8:E29">IF(A7&lt;=0,0,E7+1)</f>
        <v>0</v>
      </c>
      <c r="F8" s="13">
        <f>IF(ISERROR(VLOOKUP(A8,'Bilgi Giriş Sayfası'!$B$115:$U$1151,4,FALSE)),0,VLOOKUP(A8,'Bilgi Giriş Sayfası'!$B$115:$U$1151,4,FALSE))</f>
        <v>0</v>
      </c>
      <c r="G8" s="90">
        <f>IF(ISERROR(VLOOKUP(A8,'Bilgi Giriş Sayfası'!$B$115:$U$1151,3,FALSE)),0,VLOOKUP(A8,'Bilgi Giriş Sayfası'!$B$115:$U$1151,3,FALSE))</f>
        <v>0</v>
      </c>
      <c r="H8" s="62">
        <f>IF(ISERROR(VLOOKUP(A8,'Bilgi Giriş Sayfası'!$B$115:$AB$1151,10,FALSE)),0,VLOOKUP(A8,'Bilgi Giriş Sayfası'!$B$115:$AB$1151,10,FALSE))</f>
        <v>0</v>
      </c>
      <c r="I8" s="62">
        <f>IF(ISERROR(VLOOKUP(A8,'Bilgi Giriş Sayfası'!$B$115:$AB$1151,11,FALSE)),0,VLOOKUP(A8,'Bilgi Giriş Sayfası'!$B$115:$AB$1151,11,FALSE))</f>
        <v>0</v>
      </c>
      <c r="J8" s="62">
        <f>IF(ISERROR(VLOOKUP(A8,'Bilgi Giriş Sayfası'!$B$115:$AB$1151,12,FALSE)),0,VLOOKUP(A8,'Bilgi Giriş Sayfası'!$B$115:$AB$1151,12,FALSE))</f>
        <v>0</v>
      </c>
      <c r="K8" s="62">
        <f>IF(ISERROR(VLOOKUP(A8,'Bilgi Giriş Sayfası'!$B$115:$AB$1151,13,FALSE)),0,VLOOKUP(A8,'Bilgi Giriş Sayfası'!$B$115:$AB$1151,13,FALSE))</f>
        <v>0</v>
      </c>
      <c r="L8" s="62">
        <f>IF(ISERROR(VLOOKUP(A8,'Bilgi Giriş Sayfası'!$B$115:$AB$1151,14,FALSE)),0,VLOOKUP(A8,'Bilgi Giriş Sayfası'!$B$115:$AB$1151,14,FALSE))</f>
        <v>0</v>
      </c>
      <c r="M8" s="62">
        <f>IF(ISERROR(VLOOKUP(A8,'Bilgi Giriş Sayfası'!$B$115:$AB$1151,15,FALSE)),0,VLOOKUP(A8,'Bilgi Giriş Sayfası'!$B$115:$AB$1151,15,FALSE))</f>
        <v>0</v>
      </c>
      <c r="N8" s="62">
        <f>IF(ISERROR(VLOOKUP(A8,'Bilgi Giriş Sayfası'!$B$115:$AB$1151,16,FALSE)),0,VLOOKUP(A8,'Bilgi Giriş Sayfası'!$B$115:$AB$1151,16,FALSE))</f>
        <v>0</v>
      </c>
      <c r="O8" s="62">
        <f>IF(ISERROR(VLOOKUP(A8,'Bilgi Giriş Sayfası'!$B$115:$AB$1151,17,FALSE)),0,VLOOKUP(A8,'Bilgi Giriş Sayfası'!$B$115:$AB$1151,17,FALSE))</f>
        <v>0</v>
      </c>
      <c r="P8" s="62">
        <f>IF(ISERROR(VLOOKUP(A8,'Bilgi Giriş Sayfası'!$B$115:$AB$1151,18,FALSE)),0,VLOOKUP(A8,'Bilgi Giriş Sayfası'!$B$115:$AB$1151,18,FALSE))</f>
        <v>0</v>
      </c>
      <c r="Q8" s="14">
        <f>IF(ISERROR(VLOOKUP(A8,'Bilgi Giriş Sayfası'!$B$115:$AB$1151,20,FALSE)),0,VLOOKUP(A8,'Bilgi Giriş Sayfası'!$B$115:$AB$1151,20,FALSE))</f>
        <v>0</v>
      </c>
      <c r="R8" s="14">
        <f>IF(ISERROR(VLOOKUP(A8,'Bilgi Giriş Sayfası'!$B$115:$AB$1151,22,FALSE)),0,VLOOKUP(A8,'Bilgi Giriş Sayfası'!$B$115:$AB$1151,22,FALSE))</f>
        <v>0</v>
      </c>
      <c r="S8" s="14"/>
      <c r="T8" s="14">
        <f>IF(ISERROR(VLOOKUP(A8,'Bilgi Giriş Sayfası'!$B$115:$AB$1151,21,FALSE)),0,VLOOKUP(A8,'Bilgi Giriş Sayfası'!$B$115:$AB$1151,21,FALSE))</f>
        <v>0</v>
      </c>
      <c r="U8" s="141">
        <f t="shared" si="0"/>
        <v>0</v>
      </c>
      <c r="V8" s="15">
        <f>ROUND(Q8*'Bilgi Giriş Sayfası'!$D$107,2)</f>
        <v>0</v>
      </c>
      <c r="W8" s="15">
        <f t="shared" si="1"/>
        <v>0</v>
      </c>
      <c r="X8" s="15">
        <f t="shared" si="2"/>
        <v>0</v>
      </c>
      <c r="Y8" s="15"/>
      <c r="Z8" s="90">
        <f>IF(ISERROR(VLOOKUP(A8,'Bilgi Giriş Sayfası'!$B$115:$U$1151,19,FALSE)),0,VLOOKUP(A8,'Bilgi Giriş Sayfası'!$B$115:$U$1151,19,FALSE))</f>
        <v>0</v>
      </c>
      <c r="AA8" s="119"/>
      <c r="AB8" s="120"/>
      <c r="AC8" s="13">
        <f>IF(ISERROR(VLOOKUP(A8,'Bilgi Giriş Sayfası'!$B$115:$U$1151,7,FALSE)),0,VLOOKUP(A8,'Bilgi Giriş Sayfası'!$B$115:$U$1151,7,FALSE))</f>
        <v>0</v>
      </c>
      <c r="AD8" s="120"/>
      <c r="AF8" s="11"/>
      <c r="AH8" s="113">
        <v>8</v>
      </c>
      <c r="AI8" s="113" t="s">
        <v>24</v>
      </c>
    </row>
    <row r="9" spans="1:35" ht="18.75">
      <c r="A9" s="131"/>
      <c r="C9" s="23"/>
      <c r="D9" s="23"/>
      <c r="E9" s="12">
        <f t="shared" si="3"/>
        <v>0</v>
      </c>
      <c r="F9" s="13">
        <f>IF(ISERROR(VLOOKUP(A9,'Bilgi Giriş Sayfası'!$B$115:$U$1151,4,FALSE)),0,VLOOKUP(A9,'Bilgi Giriş Sayfası'!$B$115:$U$1151,4,FALSE))</f>
        <v>0</v>
      </c>
      <c r="G9" s="90">
        <f>IF(ISERROR(VLOOKUP(A9,'Bilgi Giriş Sayfası'!$B$115:$U$1151,3,FALSE)),0,VLOOKUP(A9,'Bilgi Giriş Sayfası'!$B$115:$U$1151,3,FALSE))</f>
        <v>0</v>
      </c>
      <c r="H9" s="62">
        <f>IF(ISERROR(VLOOKUP(A9,'Bilgi Giriş Sayfası'!$B$115:$AB$1151,10,FALSE)),0,VLOOKUP(A9,'Bilgi Giriş Sayfası'!$B$115:$AB$1151,10,FALSE))</f>
        <v>0</v>
      </c>
      <c r="I9" s="62">
        <f>IF(ISERROR(VLOOKUP(A9,'Bilgi Giriş Sayfası'!$B$115:$AB$1151,11,FALSE)),0,VLOOKUP(A9,'Bilgi Giriş Sayfası'!$B$115:$AB$1151,11,FALSE))</f>
        <v>0</v>
      </c>
      <c r="J9" s="62">
        <f>IF(ISERROR(VLOOKUP(A9,'Bilgi Giriş Sayfası'!$B$115:$AB$1151,12,FALSE)),0,VLOOKUP(A9,'Bilgi Giriş Sayfası'!$B$115:$AB$1151,12,FALSE))</f>
        <v>0</v>
      </c>
      <c r="K9" s="62">
        <f>IF(ISERROR(VLOOKUP(A9,'Bilgi Giriş Sayfası'!$B$115:$AB$1151,13,FALSE)),0,VLOOKUP(A9,'Bilgi Giriş Sayfası'!$B$115:$AB$1151,13,FALSE))</f>
        <v>0</v>
      </c>
      <c r="L9" s="62">
        <f>IF(ISERROR(VLOOKUP(A9,'Bilgi Giriş Sayfası'!$B$115:$AB$1151,14,FALSE)),0,VLOOKUP(A9,'Bilgi Giriş Sayfası'!$B$115:$AB$1151,14,FALSE))</f>
        <v>0</v>
      </c>
      <c r="M9" s="62">
        <f>IF(ISERROR(VLOOKUP(A9,'Bilgi Giriş Sayfası'!$B$115:$AB$1151,15,FALSE)),0,VLOOKUP(A9,'Bilgi Giriş Sayfası'!$B$115:$AB$1151,15,FALSE))</f>
        <v>0</v>
      </c>
      <c r="N9" s="62">
        <f>IF(ISERROR(VLOOKUP(A9,'Bilgi Giriş Sayfası'!$B$115:$AB$1151,16,FALSE)),0,VLOOKUP(A9,'Bilgi Giriş Sayfası'!$B$115:$AB$1151,16,FALSE))</f>
        <v>0</v>
      </c>
      <c r="O9" s="62">
        <f>IF(ISERROR(VLOOKUP(A9,'Bilgi Giriş Sayfası'!$B$115:$AB$1151,17,FALSE)),0,VLOOKUP(A9,'Bilgi Giriş Sayfası'!$B$115:$AB$1151,17,FALSE))</f>
        <v>0</v>
      </c>
      <c r="P9" s="62">
        <f>IF(ISERROR(VLOOKUP(A9,'Bilgi Giriş Sayfası'!$B$115:$AB$1151,18,FALSE)),0,VLOOKUP(A9,'Bilgi Giriş Sayfası'!$B$115:$AB$1151,18,FALSE))</f>
        <v>0</v>
      </c>
      <c r="Q9" s="14">
        <f>IF(ISERROR(VLOOKUP(A9,'Bilgi Giriş Sayfası'!$B$115:$AB$1151,20,FALSE)),0,VLOOKUP(A9,'Bilgi Giriş Sayfası'!$B$115:$AB$1151,20,FALSE))</f>
        <v>0</v>
      </c>
      <c r="R9" s="14">
        <f>IF(ISERROR(VLOOKUP(A9,'Bilgi Giriş Sayfası'!$B$115:$AB$1151,22,FALSE)),0,VLOOKUP(A9,'Bilgi Giriş Sayfası'!$B$115:$AB$1151,22,FALSE))</f>
        <v>0</v>
      </c>
      <c r="S9" s="14"/>
      <c r="T9" s="14">
        <f>IF(ISERROR(VLOOKUP(A9,'Bilgi Giriş Sayfası'!$B$115:$AB$1151,21,FALSE)),0,VLOOKUP(A9,'Bilgi Giriş Sayfası'!$B$115:$AB$1151,21,FALSE))</f>
        <v>0</v>
      </c>
      <c r="U9" s="141">
        <f t="shared" si="0"/>
        <v>0</v>
      </c>
      <c r="V9" s="15">
        <f>ROUND(Q9*'Bilgi Giriş Sayfası'!$D$107,2)</f>
        <v>0</v>
      </c>
      <c r="W9" s="15">
        <f t="shared" si="1"/>
        <v>0</v>
      </c>
      <c r="X9" s="15">
        <f t="shared" si="2"/>
        <v>0</v>
      </c>
      <c r="Y9" s="15"/>
      <c r="Z9" s="90">
        <f>IF(ISERROR(VLOOKUP(A9,'Bilgi Giriş Sayfası'!$B$115:$U$1151,19,FALSE)),0,VLOOKUP(A9,'Bilgi Giriş Sayfası'!$B$115:$U$1151,19,FALSE))</f>
        <v>0</v>
      </c>
      <c r="AA9" s="119"/>
      <c r="AB9" s="120"/>
      <c r="AC9" s="13">
        <f>IF(ISERROR(VLOOKUP(A9,'Bilgi Giriş Sayfası'!$B$115:$U$1151,7,FALSE)),0,VLOOKUP(A9,'Bilgi Giriş Sayfası'!$B$115:$U$1151,7,FALSE))</f>
        <v>0</v>
      </c>
      <c r="AD9" s="120"/>
      <c r="AF9" s="11"/>
      <c r="AH9" s="113">
        <v>9</v>
      </c>
      <c r="AI9" s="113" t="s">
        <v>25</v>
      </c>
    </row>
    <row r="10" spans="1:35" ht="18.75">
      <c r="A10" s="131"/>
      <c r="C10" s="23"/>
      <c r="D10" s="23"/>
      <c r="E10" s="12">
        <f t="shared" si="3"/>
        <v>0</v>
      </c>
      <c r="F10" s="13">
        <f>IF(ISERROR(VLOOKUP(A10,'Bilgi Giriş Sayfası'!$B$115:$U$1151,4,FALSE)),0,VLOOKUP(A10,'Bilgi Giriş Sayfası'!$B$115:$U$1151,4,FALSE))</f>
        <v>0</v>
      </c>
      <c r="G10" s="90">
        <f>IF(ISERROR(VLOOKUP(A10,'Bilgi Giriş Sayfası'!$B$115:$U$1151,3,FALSE)),0,VLOOKUP(A10,'Bilgi Giriş Sayfası'!$B$115:$U$1151,3,FALSE))</f>
        <v>0</v>
      </c>
      <c r="H10" s="62">
        <f>IF(ISERROR(VLOOKUP(A10,'Bilgi Giriş Sayfası'!$B$115:$AB$1151,10,FALSE)),0,VLOOKUP(A10,'Bilgi Giriş Sayfası'!$B$115:$AB$1151,10,FALSE))</f>
        <v>0</v>
      </c>
      <c r="I10" s="62">
        <f>IF(ISERROR(VLOOKUP(A10,'Bilgi Giriş Sayfası'!$B$115:$AB$1151,11,FALSE)),0,VLOOKUP(A10,'Bilgi Giriş Sayfası'!$B$115:$AB$1151,11,FALSE))</f>
        <v>0</v>
      </c>
      <c r="J10" s="62">
        <f>IF(ISERROR(VLOOKUP(A10,'Bilgi Giriş Sayfası'!$B$115:$AB$1151,12,FALSE)),0,VLOOKUP(A10,'Bilgi Giriş Sayfası'!$B$115:$AB$1151,12,FALSE))</f>
        <v>0</v>
      </c>
      <c r="K10" s="62">
        <f>IF(ISERROR(VLOOKUP(A10,'Bilgi Giriş Sayfası'!$B$115:$AB$1151,13,FALSE)),0,VLOOKUP(A10,'Bilgi Giriş Sayfası'!$B$115:$AB$1151,13,FALSE))</f>
        <v>0</v>
      </c>
      <c r="L10" s="62">
        <f>IF(ISERROR(VLOOKUP(A10,'Bilgi Giriş Sayfası'!$B$115:$AB$1151,14,FALSE)),0,VLOOKUP(A10,'Bilgi Giriş Sayfası'!$B$115:$AB$1151,14,FALSE))</f>
        <v>0</v>
      </c>
      <c r="M10" s="62">
        <f>IF(ISERROR(VLOOKUP(A10,'Bilgi Giriş Sayfası'!$B$115:$AB$1151,15,FALSE)),0,VLOOKUP(A10,'Bilgi Giriş Sayfası'!$B$115:$AB$1151,15,FALSE))</f>
        <v>0</v>
      </c>
      <c r="N10" s="62">
        <f>IF(ISERROR(VLOOKUP(A10,'Bilgi Giriş Sayfası'!$B$115:$AB$1151,16,FALSE)),0,VLOOKUP(A10,'Bilgi Giriş Sayfası'!$B$115:$AB$1151,16,FALSE))</f>
        <v>0</v>
      </c>
      <c r="O10" s="62">
        <f>IF(ISERROR(VLOOKUP(A10,'Bilgi Giriş Sayfası'!$B$115:$AB$1151,17,FALSE)),0,VLOOKUP(A10,'Bilgi Giriş Sayfası'!$B$115:$AB$1151,17,FALSE))</f>
        <v>0</v>
      </c>
      <c r="P10" s="62">
        <f>IF(ISERROR(VLOOKUP(A10,'Bilgi Giriş Sayfası'!$B$115:$AB$1151,18,FALSE)),0,VLOOKUP(A10,'Bilgi Giriş Sayfası'!$B$115:$AB$1151,18,FALSE))</f>
        <v>0</v>
      </c>
      <c r="Q10" s="14">
        <f>IF(ISERROR(VLOOKUP(A10,'Bilgi Giriş Sayfası'!$B$115:$AB$1151,20,FALSE)),0,VLOOKUP(A10,'Bilgi Giriş Sayfası'!$B$115:$AB$1151,20,FALSE))</f>
        <v>0</v>
      </c>
      <c r="R10" s="14">
        <f>IF(ISERROR(VLOOKUP(A10,'Bilgi Giriş Sayfası'!$B$115:$AB$1151,22,FALSE)),0,VLOOKUP(A10,'Bilgi Giriş Sayfası'!$B$115:$AB$1151,22,FALSE))</f>
        <v>0</v>
      </c>
      <c r="S10" s="14"/>
      <c r="T10" s="14">
        <f>IF(ISERROR(VLOOKUP(A10,'Bilgi Giriş Sayfası'!$B$115:$AB$1151,21,FALSE)),0,VLOOKUP(A10,'Bilgi Giriş Sayfası'!$B$115:$AB$1151,21,FALSE))</f>
        <v>0</v>
      </c>
      <c r="U10" s="141">
        <f t="shared" si="0"/>
        <v>0</v>
      </c>
      <c r="V10" s="15">
        <f>ROUND(Q10*'Bilgi Giriş Sayfası'!$D$107,2)</f>
        <v>0</v>
      </c>
      <c r="W10" s="15">
        <f t="shared" si="1"/>
        <v>0</v>
      </c>
      <c r="X10" s="15">
        <f t="shared" si="2"/>
        <v>0</v>
      </c>
      <c r="Y10" s="15"/>
      <c r="Z10" s="90">
        <f>IF(ISERROR(VLOOKUP(A10,'Bilgi Giriş Sayfası'!$B$115:$U$1151,19,FALSE)),0,VLOOKUP(A10,'Bilgi Giriş Sayfası'!$B$115:$U$1151,19,FALSE))</f>
        <v>0</v>
      </c>
      <c r="AA10" s="119"/>
      <c r="AB10" s="120"/>
      <c r="AC10" s="13">
        <f>IF(ISERROR(VLOOKUP(A10,'Bilgi Giriş Sayfası'!$B$115:$U$1151,7,FALSE)),0,VLOOKUP(A10,'Bilgi Giriş Sayfası'!$B$115:$U$1151,7,FALSE))</f>
        <v>0</v>
      </c>
      <c r="AD10" s="120"/>
      <c r="AF10" s="11"/>
      <c r="AH10" s="113">
        <v>10</v>
      </c>
      <c r="AI10" s="113" t="s">
        <v>26</v>
      </c>
    </row>
    <row r="11" spans="1:35" ht="18.75">
      <c r="A11" s="131"/>
      <c r="C11" s="23"/>
      <c r="D11" s="23"/>
      <c r="E11" s="12">
        <f t="shared" si="3"/>
        <v>0</v>
      </c>
      <c r="F11" s="13">
        <f>IF(ISERROR(VLOOKUP(A11,'Bilgi Giriş Sayfası'!$B$115:$U$1151,4,FALSE)),0,VLOOKUP(A11,'Bilgi Giriş Sayfası'!$B$115:$U$1151,4,FALSE))</f>
        <v>0</v>
      </c>
      <c r="G11" s="90">
        <f>IF(ISERROR(VLOOKUP(A11,'Bilgi Giriş Sayfası'!$B$115:$U$1151,3,FALSE)),0,VLOOKUP(A11,'Bilgi Giriş Sayfası'!$B$115:$U$1151,3,FALSE))</f>
        <v>0</v>
      </c>
      <c r="H11" s="62">
        <f>IF(ISERROR(VLOOKUP(A11,'Bilgi Giriş Sayfası'!$B$115:$AB$1151,10,FALSE)),0,VLOOKUP(A11,'Bilgi Giriş Sayfası'!$B$115:$AB$1151,10,FALSE))</f>
        <v>0</v>
      </c>
      <c r="I11" s="62">
        <f>IF(ISERROR(VLOOKUP(A11,'Bilgi Giriş Sayfası'!$B$115:$AB$1151,11,FALSE)),0,VLOOKUP(A11,'Bilgi Giriş Sayfası'!$B$115:$AB$1151,11,FALSE))</f>
        <v>0</v>
      </c>
      <c r="J11" s="62">
        <f>IF(ISERROR(VLOOKUP(A11,'Bilgi Giriş Sayfası'!$B$115:$AB$1151,12,FALSE)),0,VLOOKUP(A11,'Bilgi Giriş Sayfası'!$B$115:$AB$1151,12,FALSE))</f>
        <v>0</v>
      </c>
      <c r="K11" s="62">
        <f>IF(ISERROR(VLOOKUP(A11,'Bilgi Giriş Sayfası'!$B$115:$AB$1151,13,FALSE)),0,VLOOKUP(A11,'Bilgi Giriş Sayfası'!$B$115:$AB$1151,13,FALSE))</f>
        <v>0</v>
      </c>
      <c r="L11" s="62">
        <f>IF(ISERROR(VLOOKUP(A11,'Bilgi Giriş Sayfası'!$B$115:$AB$1151,14,FALSE)),0,VLOOKUP(A11,'Bilgi Giriş Sayfası'!$B$115:$AB$1151,14,FALSE))</f>
        <v>0</v>
      </c>
      <c r="M11" s="62">
        <f>IF(ISERROR(VLOOKUP(A11,'Bilgi Giriş Sayfası'!$B$115:$AB$1151,15,FALSE)),0,VLOOKUP(A11,'Bilgi Giriş Sayfası'!$B$115:$AB$1151,15,FALSE))</f>
        <v>0</v>
      </c>
      <c r="N11" s="62">
        <f>IF(ISERROR(VLOOKUP(A11,'Bilgi Giriş Sayfası'!$B$115:$AB$1151,16,FALSE)),0,VLOOKUP(A11,'Bilgi Giriş Sayfası'!$B$115:$AB$1151,16,FALSE))</f>
        <v>0</v>
      </c>
      <c r="O11" s="62">
        <f>IF(ISERROR(VLOOKUP(A11,'Bilgi Giriş Sayfası'!$B$115:$AB$1151,17,FALSE)),0,VLOOKUP(A11,'Bilgi Giriş Sayfası'!$B$115:$AB$1151,17,FALSE))</f>
        <v>0</v>
      </c>
      <c r="P11" s="62">
        <f>IF(ISERROR(VLOOKUP(A11,'Bilgi Giriş Sayfası'!$B$115:$AB$1151,18,FALSE)),0,VLOOKUP(A11,'Bilgi Giriş Sayfası'!$B$115:$AB$1151,18,FALSE))</f>
        <v>0</v>
      </c>
      <c r="Q11" s="14">
        <f>IF(ISERROR(VLOOKUP(A11,'Bilgi Giriş Sayfası'!$B$115:$AB$1151,20,FALSE)),0,VLOOKUP(A11,'Bilgi Giriş Sayfası'!$B$115:$AB$1151,20,FALSE))</f>
        <v>0</v>
      </c>
      <c r="R11" s="14">
        <f>IF(ISERROR(VLOOKUP(A11,'Bilgi Giriş Sayfası'!$B$115:$AB$1151,22,FALSE)),0,VLOOKUP(A11,'Bilgi Giriş Sayfası'!$B$115:$AB$1151,22,FALSE))</f>
        <v>0</v>
      </c>
      <c r="S11" s="14"/>
      <c r="T11" s="14">
        <f>IF(ISERROR(VLOOKUP(A11,'Bilgi Giriş Sayfası'!$B$115:$AB$1151,21,FALSE)),0,VLOOKUP(A11,'Bilgi Giriş Sayfası'!$B$115:$AB$1151,21,FALSE))</f>
        <v>0</v>
      </c>
      <c r="U11" s="141">
        <f t="shared" si="0"/>
        <v>0</v>
      </c>
      <c r="V11" s="15">
        <f>ROUND(Q11*'Bilgi Giriş Sayfası'!$D$107,2)</f>
        <v>0</v>
      </c>
      <c r="W11" s="15">
        <f t="shared" si="1"/>
        <v>0</v>
      </c>
      <c r="X11" s="15">
        <f t="shared" si="2"/>
        <v>0</v>
      </c>
      <c r="Y11" s="15"/>
      <c r="Z11" s="90">
        <f>IF(ISERROR(VLOOKUP(A11,'Bilgi Giriş Sayfası'!$B$115:$U$1151,19,FALSE)),0,VLOOKUP(A11,'Bilgi Giriş Sayfası'!$B$115:$U$1151,19,FALSE))</f>
        <v>0</v>
      </c>
      <c r="AA11" s="119"/>
      <c r="AB11" s="120"/>
      <c r="AC11" s="13">
        <f>IF(ISERROR(VLOOKUP(A11,'Bilgi Giriş Sayfası'!$B$115:$U$1151,7,FALSE)),0,VLOOKUP(A11,'Bilgi Giriş Sayfası'!$B$115:$U$1151,7,FALSE))</f>
        <v>0</v>
      </c>
      <c r="AD11" s="120"/>
      <c r="AF11" s="11"/>
      <c r="AH11" s="113">
        <v>11</v>
      </c>
      <c r="AI11" s="113" t="s">
        <v>27</v>
      </c>
    </row>
    <row r="12" spans="1:35" ht="25.5" customHeight="1">
      <c r="A12" s="131"/>
      <c r="C12" s="23"/>
      <c r="D12" s="23"/>
      <c r="E12" s="12">
        <f t="shared" si="3"/>
        <v>0</v>
      </c>
      <c r="F12" s="13">
        <f>IF(ISERROR(VLOOKUP(A12,'Bilgi Giriş Sayfası'!$B$115:$U$1151,4,FALSE)),0,VLOOKUP(A12,'Bilgi Giriş Sayfası'!$B$115:$U$1151,4,FALSE))</f>
        <v>0</v>
      </c>
      <c r="G12" s="90">
        <f>IF(ISERROR(VLOOKUP(A12,'Bilgi Giriş Sayfası'!$B$115:$U$1151,3,FALSE)),0,VLOOKUP(A12,'Bilgi Giriş Sayfası'!$B$115:$U$1151,3,FALSE))</f>
        <v>0</v>
      </c>
      <c r="H12" s="62">
        <f>IF(ISERROR(VLOOKUP(A12,'Bilgi Giriş Sayfası'!$B$115:$AB$1151,10,FALSE)),0,VLOOKUP(A12,'Bilgi Giriş Sayfası'!$B$115:$AB$1151,10,FALSE))</f>
        <v>0</v>
      </c>
      <c r="I12" s="62">
        <f>IF(ISERROR(VLOOKUP(A12,'Bilgi Giriş Sayfası'!$B$115:$AB$1151,11,FALSE)),0,VLOOKUP(A12,'Bilgi Giriş Sayfası'!$B$115:$AB$1151,11,FALSE))</f>
        <v>0</v>
      </c>
      <c r="J12" s="62">
        <f>IF(ISERROR(VLOOKUP(A12,'Bilgi Giriş Sayfası'!$B$115:$AB$1151,12,FALSE)),0,VLOOKUP(A12,'Bilgi Giriş Sayfası'!$B$115:$AB$1151,12,FALSE))</f>
        <v>0</v>
      </c>
      <c r="K12" s="62">
        <f>IF(ISERROR(VLOOKUP(A12,'Bilgi Giriş Sayfası'!$B$115:$AB$1151,13,FALSE)),0,VLOOKUP(A12,'Bilgi Giriş Sayfası'!$B$115:$AB$1151,13,FALSE))</f>
        <v>0</v>
      </c>
      <c r="L12" s="62">
        <f>IF(ISERROR(VLOOKUP(A12,'Bilgi Giriş Sayfası'!$B$115:$AB$1151,14,FALSE)),0,VLOOKUP(A12,'Bilgi Giriş Sayfası'!$B$115:$AB$1151,14,FALSE))</f>
        <v>0</v>
      </c>
      <c r="M12" s="62">
        <f>IF(ISERROR(VLOOKUP(A12,'Bilgi Giriş Sayfası'!$B$115:$AB$1151,15,FALSE)),0,VLOOKUP(A12,'Bilgi Giriş Sayfası'!$B$115:$AB$1151,15,FALSE))</f>
        <v>0</v>
      </c>
      <c r="N12" s="62">
        <f>IF(ISERROR(VLOOKUP(A12,'Bilgi Giriş Sayfası'!$B$115:$AB$1151,16,FALSE)),0,VLOOKUP(A12,'Bilgi Giriş Sayfası'!$B$115:$AB$1151,16,FALSE))</f>
        <v>0</v>
      </c>
      <c r="O12" s="62">
        <f>IF(ISERROR(VLOOKUP(A12,'Bilgi Giriş Sayfası'!$B$115:$AB$1151,17,FALSE)),0,VLOOKUP(A12,'Bilgi Giriş Sayfası'!$B$115:$AB$1151,17,FALSE))</f>
        <v>0</v>
      </c>
      <c r="P12" s="62">
        <f>IF(ISERROR(VLOOKUP(A12,'Bilgi Giriş Sayfası'!$B$115:$AB$1151,18,FALSE)),0,VLOOKUP(A12,'Bilgi Giriş Sayfası'!$B$115:$AB$1151,18,FALSE))</f>
        <v>0</v>
      </c>
      <c r="Q12" s="14">
        <f>IF(ISERROR(VLOOKUP(A12,'Bilgi Giriş Sayfası'!$B$115:$AB$1151,20,FALSE)),0,VLOOKUP(A12,'Bilgi Giriş Sayfası'!$B$115:$AB$1151,20,FALSE))</f>
        <v>0</v>
      </c>
      <c r="R12" s="14">
        <f>IF(ISERROR(VLOOKUP(A12,'Bilgi Giriş Sayfası'!$B$115:$AB$1151,22,FALSE)),0,VLOOKUP(A12,'Bilgi Giriş Sayfası'!$B$115:$AB$1151,22,FALSE))</f>
        <v>0</v>
      </c>
      <c r="S12" s="14"/>
      <c r="T12" s="14">
        <f>IF(ISERROR(VLOOKUP(A12,'Bilgi Giriş Sayfası'!$B$115:$AB$1151,21,FALSE)),0,VLOOKUP(A12,'Bilgi Giriş Sayfası'!$B$115:$AB$1151,21,FALSE))</f>
        <v>0</v>
      </c>
      <c r="U12" s="141">
        <f t="shared" si="0"/>
        <v>0</v>
      </c>
      <c r="V12" s="15">
        <f>ROUND(Q12*'Bilgi Giriş Sayfası'!$D$107,2)</f>
        <v>0</v>
      </c>
      <c r="W12" s="15">
        <f t="shared" si="1"/>
        <v>0</v>
      </c>
      <c r="X12" s="15">
        <f t="shared" si="2"/>
        <v>0</v>
      </c>
      <c r="Y12" s="15"/>
      <c r="Z12" s="90">
        <f>IF(ISERROR(VLOOKUP(A12,'Bilgi Giriş Sayfası'!$B$115:$U$1151,19,FALSE)),0,VLOOKUP(A12,'Bilgi Giriş Sayfası'!$B$115:$U$1151,19,FALSE))</f>
        <v>0</v>
      </c>
      <c r="AA12" s="119"/>
      <c r="AB12" s="120"/>
      <c r="AC12" s="13">
        <f>IF(ISERROR(VLOOKUP(A12,'Bilgi Giriş Sayfası'!$B$115:$U$1151,7,FALSE)),0,VLOOKUP(A12,'Bilgi Giriş Sayfası'!$B$115:$U$1151,7,FALSE))</f>
        <v>0</v>
      </c>
      <c r="AD12" s="120"/>
      <c r="AF12" s="11"/>
      <c r="AH12" s="113">
        <v>12</v>
      </c>
      <c r="AI12" s="113" t="s">
        <v>28</v>
      </c>
    </row>
    <row r="13" spans="1:32" ht="18.75">
      <c r="A13" s="131"/>
      <c r="C13" s="23"/>
      <c r="D13" s="23"/>
      <c r="E13" s="12">
        <f t="shared" si="3"/>
        <v>0</v>
      </c>
      <c r="F13" s="13">
        <f>IF(ISERROR(VLOOKUP(A13,'Bilgi Giriş Sayfası'!$B$115:$U$1151,4,FALSE)),0,VLOOKUP(A13,'Bilgi Giriş Sayfası'!$B$115:$U$1151,4,FALSE))</f>
        <v>0</v>
      </c>
      <c r="G13" s="90">
        <f>IF(ISERROR(VLOOKUP(A13,'Bilgi Giriş Sayfası'!$B$115:$U$1151,3,FALSE)),0,VLOOKUP(A13,'Bilgi Giriş Sayfası'!$B$115:$U$1151,3,FALSE))</f>
        <v>0</v>
      </c>
      <c r="H13" s="62">
        <f>IF(ISERROR(VLOOKUP(A13,'Bilgi Giriş Sayfası'!$B$115:$AB$1151,10,FALSE)),0,VLOOKUP(A13,'Bilgi Giriş Sayfası'!$B$115:$AB$1151,10,FALSE))</f>
        <v>0</v>
      </c>
      <c r="I13" s="62">
        <f>IF(ISERROR(VLOOKUP(A13,'Bilgi Giriş Sayfası'!$B$115:$AB$1151,11,FALSE)),0,VLOOKUP(A13,'Bilgi Giriş Sayfası'!$B$115:$AB$1151,11,FALSE))</f>
        <v>0</v>
      </c>
      <c r="J13" s="62">
        <f>IF(ISERROR(VLOOKUP(A13,'Bilgi Giriş Sayfası'!$B$115:$AB$1151,12,FALSE)),0,VLOOKUP(A13,'Bilgi Giriş Sayfası'!$B$115:$AB$1151,12,FALSE))</f>
        <v>0</v>
      </c>
      <c r="K13" s="62">
        <f>IF(ISERROR(VLOOKUP(A13,'Bilgi Giriş Sayfası'!$B$115:$AB$1151,13,FALSE)),0,VLOOKUP(A13,'Bilgi Giriş Sayfası'!$B$115:$AB$1151,13,FALSE))</f>
        <v>0</v>
      </c>
      <c r="L13" s="62">
        <f>IF(ISERROR(VLOOKUP(A13,'Bilgi Giriş Sayfası'!$B$115:$AB$1151,14,FALSE)),0,VLOOKUP(A13,'Bilgi Giriş Sayfası'!$B$115:$AB$1151,14,FALSE))</f>
        <v>0</v>
      </c>
      <c r="M13" s="62">
        <f>IF(ISERROR(VLOOKUP(A13,'Bilgi Giriş Sayfası'!$B$115:$AB$1151,15,FALSE)),0,VLOOKUP(A13,'Bilgi Giriş Sayfası'!$B$115:$AB$1151,15,FALSE))</f>
        <v>0</v>
      </c>
      <c r="N13" s="62">
        <f>IF(ISERROR(VLOOKUP(A13,'Bilgi Giriş Sayfası'!$B$115:$AB$1151,16,FALSE)),0,VLOOKUP(A13,'Bilgi Giriş Sayfası'!$B$115:$AB$1151,16,FALSE))</f>
        <v>0</v>
      </c>
      <c r="O13" s="62">
        <f>IF(ISERROR(VLOOKUP(A13,'Bilgi Giriş Sayfası'!$B$115:$AB$1151,17,FALSE)),0,VLOOKUP(A13,'Bilgi Giriş Sayfası'!$B$115:$AB$1151,17,FALSE))</f>
        <v>0</v>
      </c>
      <c r="P13" s="62">
        <f>IF(ISERROR(VLOOKUP(A13,'Bilgi Giriş Sayfası'!$B$115:$AB$1151,18,FALSE)),0,VLOOKUP(A13,'Bilgi Giriş Sayfası'!$B$115:$AB$1151,18,FALSE))</f>
        <v>0</v>
      </c>
      <c r="Q13" s="14">
        <f>IF(ISERROR(VLOOKUP(A13,'Bilgi Giriş Sayfası'!$B$115:$AB$1151,20,FALSE)),0,VLOOKUP(A13,'Bilgi Giriş Sayfası'!$B$115:$AB$1151,20,FALSE))</f>
        <v>0</v>
      </c>
      <c r="R13" s="14">
        <f>IF(ISERROR(VLOOKUP(A13,'Bilgi Giriş Sayfası'!$B$115:$AB$1151,22,FALSE)),0,VLOOKUP(A13,'Bilgi Giriş Sayfası'!$B$115:$AB$1151,22,FALSE))</f>
        <v>0</v>
      </c>
      <c r="S13" s="14"/>
      <c r="T13" s="14">
        <f>IF(ISERROR(VLOOKUP(A13,'Bilgi Giriş Sayfası'!$B$115:$AB$1151,21,FALSE)),0,VLOOKUP(A13,'Bilgi Giriş Sayfası'!$B$115:$AB$1151,21,FALSE))</f>
        <v>0</v>
      </c>
      <c r="U13" s="141">
        <f t="shared" si="0"/>
        <v>0</v>
      </c>
      <c r="V13" s="15">
        <f>ROUND(Q13*'Bilgi Giriş Sayfası'!$D$107,2)</f>
        <v>0</v>
      </c>
      <c r="W13" s="15">
        <f t="shared" si="1"/>
        <v>0</v>
      </c>
      <c r="X13" s="15">
        <f t="shared" si="2"/>
        <v>0</v>
      </c>
      <c r="Y13" s="15"/>
      <c r="Z13" s="90">
        <f>IF(ISERROR(VLOOKUP(A13,'Bilgi Giriş Sayfası'!$B$115:$U$1151,19,FALSE)),0,VLOOKUP(A13,'Bilgi Giriş Sayfası'!$B$115:$U$1151,19,FALSE))</f>
        <v>0</v>
      </c>
      <c r="AA13" s="119"/>
      <c r="AB13" s="120"/>
      <c r="AC13" s="13">
        <f>IF(ISERROR(VLOOKUP(A13,'Bilgi Giriş Sayfası'!$B$115:$U$1151,7,FALSE)),0,VLOOKUP(A13,'Bilgi Giriş Sayfası'!$B$115:$U$1151,7,FALSE))</f>
        <v>0</v>
      </c>
      <c r="AD13" s="120"/>
      <c r="AF13" s="11"/>
    </row>
    <row r="14" spans="1:32" ht="25.5" customHeight="1">
      <c r="A14" s="131"/>
      <c r="C14" s="23"/>
      <c r="D14" s="23"/>
      <c r="E14" s="12">
        <f t="shared" si="3"/>
        <v>0</v>
      </c>
      <c r="F14" s="13">
        <f>IF(ISERROR(VLOOKUP(A14,'Bilgi Giriş Sayfası'!$B$115:$U$1151,4,FALSE)),0,VLOOKUP(A14,'Bilgi Giriş Sayfası'!$B$115:$U$1151,4,FALSE))</f>
        <v>0</v>
      </c>
      <c r="G14" s="90">
        <f>IF(ISERROR(VLOOKUP(A14,'Bilgi Giriş Sayfası'!$B$115:$U$1151,3,FALSE)),0,VLOOKUP(A14,'Bilgi Giriş Sayfası'!$B$115:$U$1151,3,FALSE))</f>
        <v>0</v>
      </c>
      <c r="H14" s="62">
        <f>IF(ISERROR(VLOOKUP(A14,'Bilgi Giriş Sayfası'!$B$115:$AB$1151,10,FALSE)),0,VLOOKUP(A14,'Bilgi Giriş Sayfası'!$B$115:$AB$1151,10,FALSE))</f>
        <v>0</v>
      </c>
      <c r="I14" s="62">
        <f>IF(ISERROR(VLOOKUP(A14,'Bilgi Giriş Sayfası'!$B$115:$AB$1151,11,FALSE)),0,VLOOKUP(A14,'Bilgi Giriş Sayfası'!$B$115:$AB$1151,11,FALSE))</f>
        <v>0</v>
      </c>
      <c r="J14" s="62">
        <f>IF(ISERROR(VLOOKUP(A14,'Bilgi Giriş Sayfası'!$B$115:$AB$1151,12,FALSE)),0,VLOOKUP(A14,'Bilgi Giriş Sayfası'!$B$115:$AB$1151,12,FALSE))</f>
        <v>0</v>
      </c>
      <c r="K14" s="62">
        <f>IF(ISERROR(VLOOKUP(A14,'Bilgi Giriş Sayfası'!$B$115:$AB$1151,13,FALSE)),0,VLOOKUP(A14,'Bilgi Giriş Sayfası'!$B$115:$AB$1151,13,FALSE))</f>
        <v>0</v>
      </c>
      <c r="L14" s="62">
        <f>IF(ISERROR(VLOOKUP(A14,'Bilgi Giriş Sayfası'!$B$115:$AB$1151,14,FALSE)),0,VLOOKUP(A14,'Bilgi Giriş Sayfası'!$B$115:$AB$1151,14,FALSE))</f>
        <v>0</v>
      </c>
      <c r="M14" s="62">
        <f>IF(ISERROR(VLOOKUP(A14,'Bilgi Giriş Sayfası'!$B$115:$AB$1151,15,FALSE)),0,VLOOKUP(A14,'Bilgi Giriş Sayfası'!$B$115:$AB$1151,15,FALSE))</f>
        <v>0</v>
      </c>
      <c r="N14" s="62">
        <f>IF(ISERROR(VLOOKUP(A14,'Bilgi Giriş Sayfası'!$B$115:$AB$1151,16,FALSE)),0,VLOOKUP(A14,'Bilgi Giriş Sayfası'!$B$115:$AB$1151,16,FALSE))</f>
        <v>0</v>
      </c>
      <c r="O14" s="62">
        <f>IF(ISERROR(VLOOKUP(A14,'Bilgi Giriş Sayfası'!$B$115:$AB$1151,17,FALSE)),0,VLOOKUP(A14,'Bilgi Giriş Sayfası'!$B$115:$AB$1151,17,FALSE))</f>
        <v>0</v>
      </c>
      <c r="P14" s="62">
        <f>IF(ISERROR(VLOOKUP(A14,'Bilgi Giriş Sayfası'!$B$115:$AB$1151,18,FALSE)),0,VLOOKUP(A14,'Bilgi Giriş Sayfası'!$B$115:$AB$1151,18,FALSE))</f>
        <v>0</v>
      </c>
      <c r="Q14" s="14">
        <f>IF(ISERROR(VLOOKUP(A14,'Bilgi Giriş Sayfası'!$B$115:$AB$1151,20,FALSE)),0,VLOOKUP(A14,'Bilgi Giriş Sayfası'!$B$115:$AB$1151,20,FALSE))</f>
        <v>0</v>
      </c>
      <c r="R14" s="14">
        <f>IF(ISERROR(VLOOKUP(A14,'Bilgi Giriş Sayfası'!$B$115:$AB$1151,22,FALSE)),0,VLOOKUP(A14,'Bilgi Giriş Sayfası'!$B$115:$AB$1151,22,FALSE))</f>
        <v>0</v>
      </c>
      <c r="S14" s="14"/>
      <c r="T14" s="14">
        <f>IF(ISERROR(VLOOKUP(A14,'Bilgi Giriş Sayfası'!$B$115:$AB$1151,21,FALSE)),0,VLOOKUP(A14,'Bilgi Giriş Sayfası'!$B$115:$AB$1151,21,FALSE))</f>
        <v>0</v>
      </c>
      <c r="U14" s="141">
        <f t="shared" si="0"/>
        <v>0</v>
      </c>
      <c r="V14" s="15">
        <f>ROUND(Q14*'Bilgi Giriş Sayfası'!$D$107,2)</f>
        <v>0</v>
      </c>
      <c r="W14" s="15">
        <f t="shared" si="1"/>
        <v>0</v>
      </c>
      <c r="X14" s="15">
        <f t="shared" si="2"/>
        <v>0</v>
      </c>
      <c r="Y14" s="15"/>
      <c r="Z14" s="90">
        <f>IF(ISERROR(VLOOKUP(A14,'Bilgi Giriş Sayfası'!$B$115:$U$1151,19,FALSE)),0,VLOOKUP(A14,'Bilgi Giriş Sayfası'!$B$115:$U$1151,19,FALSE))</f>
        <v>0</v>
      </c>
      <c r="AA14" s="119"/>
      <c r="AB14" s="120"/>
      <c r="AC14" s="13">
        <f>IF(ISERROR(VLOOKUP(A14,'Bilgi Giriş Sayfası'!$B$115:$U$1151,7,FALSE)),0,VLOOKUP(A14,'Bilgi Giriş Sayfası'!$B$115:$U$1151,7,FALSE))</f>
        <v>0</v>
      </c>
      <c r="AD14" s="120"/>
      <c r="AF14" s="11"/>
    </row>
    <row r="15" spans="1:32" ht="18.75">
      <c r="A15" s="131"/>
      <c r="C15" s="23"/>
      <c r="D15" s="23"/>
      <c r="E15" s="12">
        <f t="shared" si="3"/>
        <v>0</v>
      </c>
      <c r="F15" s="13">
        <f>IF(ISERROR(VLOOKUP(A15,'Bilgi Giriş Sayfası'!$B$115:$U$1151,4,FALSE)),0,VLOOKUP(A15,'Bilgi Giriş Sayfası'!$B$115:$U$1151,4,FALSE))</f>
        <v>0</v>
      </c>
      <c r="G15" s="90">
        <f>IF(ISERROR(VLOOKUP(A15,'Bilgi Giriş Sayfası'!$B$115:$U$1151,3,FALSE)),0,VLOOKUP(A15,'Bilgi Giriş Sayfası'!$B$115:$U$1151,3,FALSE))</f>
        <v>0</v>
      </c>
      <c r="H15" s="62">
        <f>IF(ISERROR(VLOOKUP(A15,'Bilgi Giriş Sayfası'!$B$115:$AB$1151,10,FALSE)),0,VLOOKUP(A15,'Bilgi Giriş Sayfası'!$B$115:$AB$1151,10,FALSE))</f>
        <v>0</v>
      </c>
      <c r="I15" s="62">
        <f>IF(ISERROR(VLOOKUP(A15,'Bilgi Giriş Sayfası'!$B$115:$AB$1151,11,FALSE)),0,VLOOKUP(A15,'Bilgi Giriş Sayfası'!$B$115:$AB$1151,11,FALSE))</f>
        <v>0</v>
      </c>
      <c r="J15" s="62">
        <f>IF(ISERROR(VLOOKUP(A15,'Bilgi Giriş Sayfası'!$B$115:$AB$1151,12,FALSE)),0,VLOOKUP(A15,'Bilgi Giriş Sayfası'!$B$115:$AB$1151,12,FALSE))</f>
        <v>0</v>
      </c>
      <c r="K15" s="62">
        <f>IF(ISERROR(VLOOKUP(A15,'Bilgi Giriş Sayfası'!$B$115:$AB$1151,13,FALSE)),0,VLOOKUP(A15,'Bilgi Giriş Sayfası'!$B$115:$AB$1151,13,FALSE))</f>
        <v>0</v>
      </c>
      <c r="L15" s="62">
        <f>IF(ISERROR(VLOOKUP(A15,'Bilgi Giriş Sayfası'!$B$115:$AB$1151,14,FALSE)),0,VLOOKUP(A15,'Bilgi Giriş Sayfası'!$B$115:$AB$1151,14,FALSE))</f>
        <v>0</v>
      </c>
      <c r="M15" s="62">
        <f>IF(ISERROR(VLOOKUP(A15,'Bilgi Giriş Sayfası'!$B$115:$AB$1151,15,FALSE)),0,VLOOKUP(A15,'Bilgi Giriş Sayfası'!$B$115:$AB$1151,15,FALSE))</f>
        <v>0</v>
      </c>
      <c r="N15" s="62">
        <f>IF(ISERROR(VLOOKUP(A15,'Bilgi Giriş Sayfası'!$B$115:$AB$1151,16,FALSE)),0,VLOOKUP(A15,'Bilgi Giriş Sayfası'!$B$115:$AB$1151,16,FALSE))</f>
        <v>0</v>
      </c>
      <c r="O15" s="62">
        <f>IF(ISERROR(VLOOKUP(A15,'Bilgi Giriş Sayfası'!$B$115:$AB$1151,17,FALSE)),0,VLOOKUP(A15,'Bilgi Giriş Sayfası'!$B$115:$AB$1151,17,FALSE))</f>
        <v>0</v>
      </c>
      <c r="P15" s="62">
        <f>IF(ISERROR(VLOOKUP(A15,'Bilgi Giriş Sayfası'!$B$115:$AB$1151,18,FALSE)),0,VLOOKUP(A15,'Bilgi Giriş Sayfası'!$B$115:$AB$1151,18,FALSE))</f>
        <v>0</v>
      </c>
      <c r="Q15" s="14">
        <f>IF(ISERROR(VLOOKUP(A15,'Bilgi Giriş Sayfası'!$B$115:$AB$1151,20,FALSE)),0,VLOOKUP(A15,'Bilgi Giriş Sayfası'!$B$115:$AB$1151,20,FALSE))</f>
        <v>0</v>
      </c>
      <c r="R15" s="14">
        <f>IF(ISERROR(VLOOKUP(A15,'Bilgi Giriş Sayfası'!$B$115:$AB$1151,22,FALSE)),0,VLOOKUP(A15,'Bilgi Giriş Sayfası'!$B$115:$AB$1151,22,FALSE))</f>
        <v>0</v>
      </c>
      <c r="S15" s="14"/>
      <c r="T15" s="14">
        <f>IF(ISERROR(VLOOKUP(A15,'Bilgi Giriş Sayfası'!$B$115:$AB$1151,21,FALSE)),0,VLOOKUP(A15,'Bilgi Giriş Sayfası'!$B$115:$AB$1151,21,FALSE))</f>
        <v>0</v>
      </c>
      <c r="U15" s="141">
        <f t="shared" si="0"/>
        <v>0</v>
      </c>
      <c r="V15" s="15">
        <f>ROUND(Q15*'Bilgi Giriş Sayfası'!$D$107,2)</f>
        <v>0</v>
      </c>
      <c r="W15" s="15">
        <f t="shared" si="1"/>
        <v>0</v>
      </c>
      <c r="X15" s="15">
        <f t="shared" si="2"/>
        <v>0</v>
      </c>
      <c r="Y15" s="15"/>
      <c r="Z15" s="90">
        <f>IF(ISERROR(VLOOKUP(A15,'Bilgi Giriş Sayfası'!$B$115:$U$1151,19,FALSE)),0,VLOOKUP(A15,'Bilgi Giriş Sayfası'!$B$115:$U$1151,19,FALSE))</f>
        <v>0</v>
      </c>
      <c r="AA15" s="119"/>
      <c r="AB15" s="120"/>
      <c r="AC15" s="13">
        <f>IF(ISERROR(VLOOKUP(A15,'Bilgi Giriş Sayfası'!$B$115:$U$1151,7,FALSE)),0,VLOOKUP(A15,'Bilgi Giriş Sayfası'!$B$115:$U$1151,7,FALSE))</f>
        <v>0</v>
      </c>
      <c r="AD15" s="120"/>
      <c r="AF15" s="11"/>
    </row>
    <row r="16" spans="1:32" ht="25.5" customHeight="1">
      <c r="A16" s="131"/>
      <c r="C16" s="23"/>
      <c r="D16" s="23"/>
      <c r="E16" s="12">
        <f t="shared" si="3"/>
        <v>0</v>
      </c>
      <c r="F16" s="13">
        <f>IF(ISERROR(VLOOKUP(A16,'Bilgi Giriş Sayfası'!$B$115:$U$1151,4,FALSE)),0,VLOOKUP(A16,'Bilgi Giriş Sayfası'!$B$115:$U$1151,4,FALSE))</f>
        <v>0</v>
      </c>
      <c r="G16" s="90">
        <f>IF(ISERROR(VLOOKUP(A16,'Bilgi Giriş Sayfası'!$B$115:$U$1151,3,FALSE)),0,VLOOKUP(A16,'Bilgi Giriş Sayfası'!$B$115:$U$1151,3,FALSE))</f>
        <v>0</v>
      </c>
      <c r="H16" s="62">
        <f>IF(ISERROR(VLOOKUP(A16,'Bilgi Giriş Sayfası'!$B$115:$AB$1151,10,FALSE)),0,VLOOKUP(A16,'Bilgi Giriş Sayfası'!$B$115:$AB$1151,10,FALSE))</f>
        <v>0</v>
      </c>
      <c r="I16" s="62">
        <f>IF(ISERROR(VLOOKUP(A16,'Bilgi Giriş Sayfası'!$B$115:$AB$1151,11,FALSE)),0,VLOOKUP(A16,'Bilgi Giriş Sayfası'!$B$115:$AB$1151,11,FALSE))</f>
        <v>0</v>
      </c>
      <c r="J16" s="62">
        <f>IF(ISERROR(VLOOKUP(A16,'Bilgi Giriş Sayfası'!$B$115:$AB$1151,12,FALSE)),0,VLOOKUP(A16,'Bilgi Giriş Sayfası'!$B$115:$AB$1151,12,FALSE))</f>
        <v>0</v>
      </c>
      <c r="K16" s="62">
        <f>IF(ISERROR(VLOOKUP(A16,'Bilgi Giriş Sayfası'!$B$115:$AB$1151,13,FALSE)),0,VLOOKUP(A16,'Bilgi Giriş Sayfası'!$B$115:$AB$1151,13,FALSE))</f>
        <v>0</v>
      </c>
      <c r="L16" s="62">
        <f>IF(ISERROR(VLOOKUP(A16,'Bilgi Giriş Sayfası'!$B$115:$AB$1151,14,FALSE)),0,VLOOKUP(A16,'Bilgi Giriş Sayfası'!$B$115:$AB$1151,14,FALSE))</f>
        <v>0</v>
      </c>
      <c r="M16" s="62">
        <f>IF(ISERROR(VLOOKUP(A16,'Bilgi Giriş Sayfası'!$B$115:$AB$1151,15,FALSE)),0,VLOOKUP(A16,'Bilgi Giriş Sayfası'!$B$115:$AB$1151,15,FALSE))</f>
        <v>0</v>
      </c>
      <c r="N16" s="62">
        <f>IF(ISERROR(VLOOKUP(A16,'Bilgi Giriş Sayfası'!$B$115:$AB$1151,16,FALSE)),0,VLOOKUP(A16,'Bilgi Giriş Sayfası'!$B$115:$AB$1151,16,FALSE))</f>
        <v>0</v>
      </c>
      <c r="O16" s="62">
        <f>IF(ISERROR(VLOOKUP(A16,'Bilgi Giriş Sayfası'!$B$115:$AB$1151,17,FALSE)),0,VLOOKUP(A16,'Bilgi Giriş Sayfası'!$B$115:$AB$1151,17,FALSE))</f>
        <v>0</v>
      </c>
      <c r="P16" s="62">
        <f>IF(ISERROR(VLOOKUP(A16,'Bilgi Giriş Sayfası'!$B$115:$AB$1151,18,FALSE)),0,VLOOKUP(A16,'Bilgi Giriş Sayfası'!$B$115:$AB$1151,18,FALSE))</f>
        <v>0</v>
      </c>
      <c r="Q16" s="14">
        <f>IF(ISERROR(VLOOKUP(A16,'Bilgi Giriş Sayfası'!$B$115:$AB$1151,20,FALSE)),0,VLOOKUP(A16,'Bilgi Giriş Sayfası'!$B$115:$AB$1151,20,FALSE))</f>
        <v>0</v>
      </c>
      <c r="R16" s="14">
        <f>IF(ISERROR(VLOOKUP(A16,'Bilgi Giriş Sayfası'!$B$115:$AB$1151,22,FALSE)),0,VLOOKUP(A16,'Bilgi Giriş Sayfası'!$B$115:$AB$1151,22,FALSE))</f>
        <v>0</v>
      </c>
      <c r="S16" s="14"/>
      <c r="T16" s="14">
        <f>IF(ISERROR(VLOOKUP(A16,'Bilgi Giriş Sayfası'!$B$115:$AB$1151,21,FALSE)),0,VLOOKUP(A16,'Bilgi Giriş Sayfası'!$B$115:$AB$1151,21,FALSE))</f>
        <v>0</v>
      </c>
      <c r="U16" s="141">
        <f t="shared" si="0"/>
        <v>0</v>
      </c>
      <c r="V16" s="15">
        <f>ROUND(Q16*'Bilgi Giriş Sayfası'!$D$107,2)</f>
        <v>0</v>
      </c>
      <c r="W16" s="15">
        <f t="shared" si="1"/>
        <v>0</v>
      </c>
      <c r="X16" s="15">
        <f t="shared" si="2"/>
        <v>0</v>
      </c>
      <c r="Y16" s="15"/>
      <c r="Z16" s="90">
        <f>IF(ISERROR(VLOOKUP(A16,'Bilgi Giriş Sayfası'!$B$115:$U$1151,19,FALSE)),0,VLOOKUP(A16,'Bilgi Giriş Sayfası'!$B$115:$U$1151,19,FALSE))</f>
        <v>0</v>
      </c>
      <c r="AA16" s="119"/>
      <c r="AB16" s="120"/>
      <c r="AC16" s="13">
        <f>IF(ISERROR(VLOOKUP(A16,'Bilgi Giriş Sayfası'!$B$115:$U$1151,7,FALSE)),0,VLOOKUP(A16,'Bilgi Giriş Sayfası'!$B$115:$U$1151,7,FALSE))</f>
        <v>0</v>
      </c>
      <c r="AD16" s="120"/>
      <c r="AF16" s="11"/>
    </row>
    <row r="17" spans="1:32" ht="18.75">
      <c r="A17" s="131"/>
      <c r="C17" s="23"/>
      <c r="D17" s="23"/>
      <c r="E17" s="12">
        <f t="shared" si="3"/>
        <v>0</v>
      </c>
      <c r="F17" s="13">
        <f>IF(ISERROR(VLOOKUP(A17,'Bilgi Giriş Sayfası'!$B$115:$U$1151,4,FALSE)),0,VLOOKUP(A17,'Bilgi Giriş Sayfası'!$B$115:$U$1151,4,FALSE))</f>
        <v>0</v>
      </c>
      <c r="G17" s="90">
        <f>IF(ISERROR(VLOOKUP(A17,'Bilgi Giriş Sayfası'!$B$115:$U$1151,3,FALSE)),0,VLOOKUP(A17,'Bilgi Giriş Sayfası'!$B$115:$U$1151,3,FALSE))</f>
        <v>0</v>
      </c>
      <c r="H17" s="62">
        <f>IF(ISERROR(VLOOKUP(A17,'Bilgi Giriş Sayfası'!$B$115:$AB$1151,10,FALSE)),0,VLOOKUP(A17,'Bilgi Giriş Sayfası'!$B$115:$AB$1151,10,FALSE))</f>
        <v>0</v>
      </c>
      <c r="I17" s="62">
        <f>IF(ISERROR(VLOOKUP(A17,'Bilgi Giriş Sayfası'!$B$115:$AB$1151,11,FALSE)),0,VLOOKUP(A17,'Bilgi Giriş Sayfası'!$B$115:$AB$1151,11,FALSE))</f>
        <v>0</v>
      </c>
      <c r="J17" s="62">
        <f>IF(ISERROR(VLOOKUP(A17,'Bilgi Giriş Sayfası'!$B$115:$AB$1151,12,FALSE)),0,VLOOKUP(A17,'Bilgi Giriş Sayfası'!$B$115:$AB$1151,12,FALSE))</f>
        <v>0</v>
      </c>
      <c r="K17" s="62">
        <f>IF(ISERROR(VLOOKUP(A17,'Bilgi Giriş Sayfası'!$B$115:$AB$1151,13,FALSE)),0,VLOOKUP(A17,'Bilgi Giriş Sayfası'!$B$115:$AB$1151,13,FALSE))</f>
        <v>0</v>
      </c>
      <c r="L17" s="62">
        <f>IF(ISERROR(VLOOKUP(A17,'Bilgi Giriş Sayfası'!$B$115:$AB$1151,14,FALSE)),0,VLOOKUP(A17,'Bilgi Giriş Sayfası'!$B$115:$AB$1151,14,FALSE))</f>
        <v>0</v>
      </c>
      <c r="M17" s="62">
        <f>IF(ISERROR(VLOOKUP(A17,'Bilgi Giriş Sayfası'!$B$115:$AB$1151,15,FALSE)),0,VLOOKUP(A17,'Bilgi Giriş Sayfası'!$B$115:$AB$1151,15,FALSE))</f>
        <v>0</v>
      </c>
      <c r="N17" s="62">
        <f>IF(ISERROR(VLOOKUP(A17,'Bilgi Giriş Sayfası'!$B$115:$AB$1151,16,FALSE)),0,VLOOKUP(A17,'Bilgi Giriş Sayfası'!$B$115:$AB$1151,16,FALSE))</f>
        <v>0</v>
      </c>
      <c r="O17" s="62">
        <f>IF(ISERROR(VLOOKUP(A17,'Bilgi Giriş Sayfası'!$B$115:$AB$1151,17,FALSE)),0,VLOOKUP(A17,'Bilgi Giriş Sayfası'!$B$115:$AB$1151,17,FALSE))</f>
        <v>0</v>
      </c>
      <c r="P17" s="62">
        <f>IF(ISERROR(VLOOKUP(A17,'Bilgi Giriş Sayfası'!$B$115:$AB$1151,18,FALSE)),0,VLOOKUP(A17,'Bilgi Giriş Sayfası'!$B$115:$AB$1151,18,FALSE))</f>
        <v>0</v>
      </c>
      <c r="Q17" s="14">
        <f>IF(ISERROR(VLOOKUP(A17,'Bilgi Giriş Sayfası'!$B$115:$AB$1151,20,FALSE)),0,VLOOKUP(A17,'Bilgi Giriş Sayfası'!$B$115:$AB$1151,20,FALSE))</f>
        <v>0</v>
      </c>
      <c r="R17" s="14">
        <f>IF(ISERROR(VLOOKUP(A17,'Bilgi Giriş Sayfası'!$B$115:$AB$1151,22,FALSE)),0,VLOOKUP(A17,'Bilgi Giriş Sayfası'!$B$115:$AB$1151,22,FALSE))</f>
        <v>0</v>
      </c>
      <c r="S17" s="14"/>
      <c r="T17" s="14">
        <f>IF(ISERROR(VLOOKUP(A17,'Bilgi Giriş Sayfası'!$B$115:$AB$1151,21,FALSE)),0,VLOOKUP(A17,'Bilgi Giriş Sayfası'!$B$115:$AB$1151,21,FALSE))</f>
        <v>0</v>
      </c>
      <c r="U17" s="141">
        <f t="shared" si="0"/>
        <v>0</v>
      </c>
      <c r="V17" s="15">
        <f>ROUND(Q17*'Bilgi Giriş Sayfası'!$D$107,2)</f>
        <v>0</v>
      </c>
      <c r="W17" s="15">
        <f t="shared" si="1"/>
        <v>0</v>
      </c>
      <c r="X17" s="15">
        <f t="shared" si="2"/>
        <v>0</v>
      </c>
      <c r="Y17" s="15"/>
      <c r="Z17" s="90">
        <f>IF(ISERROR(VLOOKUP(A17,'Bilgi Giriş Sayfası'!$B$115:$U$1151,19,FALSE)),0,VLOOKUP(A17,'Bilgi Giriş Sayfası'!$B$115:$U$1151,19,FALSE))</f>
        <v>0</v>
      </c>
      <c r="AA17" s="119"/>
      <c r="AB17" s="120"/>
      <c r="AC17" s="13">
        <f>IF(ISERROR(VLOOKUP(A17,'Bilgi Giriş Sayfası'!$B$115:$U$1151,7,FALSE)),0,VLOOKUP(A17,'Bilgi Giriş Sayfası'!$B$115:$U$1151,7,FALSE))</f>
        <v>0</v>
      </c>
      <c r="AD17" s="120"/>
      <c r="AF17" s="11"/>
    </row>
    <row r="18" spans="1:32" ht="18.75">
      <c r="A18" s="131"/>
      <c r="C18" s="23"/>
      <c r="D18" s="23"/>
      <c r="E18" s="12">
        <f t="shared" si="3"/>
        <v>0</v>
      </c>
      <c r="F18" s="13">
        <f>IF(ISERROR(VLOOKUP(A18,'Bilgi Giriş Sayfası'!$B$115:$U$1151,4,FALSE)),0,VLOOKUP(A18,'Bilgi Giriş Sayfası'!$B$115:$U$1151,4,FALSE))</f>
        <v>0</v>
      </c>
      <c r="G18" s="90">
        <f>IF(ISERROR(VLOOKUP(A18,'Bilgi Giriş Sayfası'!$B$115:$U$1151,3,FALSE)),0,VLOOKUP(A18,'Bilgi Giriş Sayfası'!$B$115:$U$1151,3,FALSE))</f>
        <v>0</v>
      </c>
      <c r="H18" s="62">
        <f>IF(ISERROR(VLOOKUP(A18,'Bilgi Giriş Sayfası'!$B$115:$AB$1151,10,FALSE)),0,VLOOKUP(A18,'Bilgi Giriş Sayfası'!$B$115:$AB$1151,10,FALSE))</f>
        <v>0</v>
      </c>
      <c r="I18" s="62">
        <f>IF(ISERROR(VLOOKUP(A18,'Bilgi Giriş Sayfası'!$B$115:$AB$1151,11,FALSE)),0,VLOOKUP(A18,'Bilgi Giriş Sayfası'!$B$115:$AB$1151,11,FALSE))</f>
        <v>0</v>
      </c>
      <c r="J18" s="62">
        <f>IF(ISERROR(VLOOKUP(A18,'Bilgi Giriş Sayfası'!$B$115:$AB$1151,12,FALSE)),0,VLOOKUP(A18,'Bilgi Giriş Sayfası'!$B$115:$AB$1151,12,FALSE))</f>
        <v>0</v>
      </c>
      <c r="K18" s="62">
        <f>IF(ISERROR(VLOOKUP(A18,'Bilgi Giriş Sayfası'!$B$115:$AB$1151,13,FALSE)),0,VLOOKUP(A18,'Bilgi Giriş Sayfası'!$B$115:$AB$1151,13,FALSE))</f>
        <v>0</v>
      </c>
      <c r="L18" s="62">
        <f>IF(ISERROR(VLOOKUP(A18,'Bilgi Giriş Sayfası'!$B$115:$AB$1151,14,FALSE)),0,VLOOKUP(A18,'Bilgi Giriş Sayfası'!$B$115:$AB$1151,14,FALSE))</f>
        <v>0</v>
      </c>
      <c r="M18" s="62">
        <f>IF(ISERROR(VLOOKUP(A18,'Bilgi Giriş Sayfası'!$B$115:$AB$1151,15,FALSE)),0,VLOOKUP(A18,'Bilgi Giriş Sayfası'!$B$115:$AB$1151,15,FALSE))</f>
        <v>0</v>
      </c>
      <c r="N18" s="62">
        <f>IF(ISERROR(VLOOKUP(A18,'Bilgi Giriş Sayfası'!$B$115:$AB$1151,16,FALSE)),0,VLOOKUP(A18,'Bilgi Giriş Sayfası'!$B$115:$AB$1151,16,FALSE))</f>
        <v>0</v>
      </c>
      <c r="O18" s="62">
        <f>IF(ISERROR(VLOOKUP(A18,'Bilgi Giriş Sayfası'!$B$115:$AB$1151,17,FALSE)),0,VLOOKUP(A18,'Bilgi Giriş Sayfası'!$B$115:$AB$1151,17,FALSE))</f>
        <v>0</v>
      </c>
      <c r="P18" s="62">
        <f>IF(ISERROR(VLOOKUP(A18,'Bilgi Giriş Sayfası'!$B$115:$AB$1151,18,FALSE)),0,VLOOKUP(A18,'Bilgi Giriş Sayfası'!$B$115:$AB$1151,18,FALSE))</f>
        <v>0</v>
      </c>
      <c r="Q18" s="14">
        <f>IF(ISERROR(VLOOKUP(A18,'Bilgi Giriş Sayfası'!$B$115:$AB$1151,20,FALSE)),0,VLOOKUP(A18,'Bilgi Giriş Sayfası'!$B$115:$AB$1151,20,FALSE))</f>
        <v>0</v>
      </c>
      <c r="R18" s="14">
        <f>IF(ISERROR(VLOOKUP(A18,'Bilgi Giriş Sayfası'!$B$115:$AB$1151,22,FALSE)),0,VLOOKUP(A18,'Bilgi Giriş Sayfası'!$B$115:$AB$1151,22,FALSE))</f>
        <v>0</v>
      </c>
      <c r="S18" s="14"/>
      <c r="T18" s="14">
        <f>IF(ISERROR(VLOOKUP(A18,'Bilgi Giriş Sayfası'!$B$115:$AB$1151,21,FALSE)),0,VLOOKUP(A18,'Bilgi Giriş Sayfası'!$B$115:$AB$1151,21,FALSE))</f>
        <v>0</v>
      </c>
      <c r="U18" s="141">
        <f t="shared" si="0"/>
        <v>0</v>
      </c>
      <c r="V18" s="15">
        <f>ROUND(Q18*'Bilgi Giriş Sayfası'!$D$107,2)</f>
        <v>0</v>
      </c>
      <c r="W18" s="15">
        <f t="shared" si="1"/>
        <v>0</v>
      </c>
      <c r="X18" s="15">
        <f t="shared" si="2"/>
        <v>0</v>
      </c>
      <c r="Y18" s="15"/>
      <c r="Z18" s="90">
        <f>IF(ISERROR(VLOOKUP(A18,'Bilgi Giriş Sayfası'!$B$115:$U$1151,19,FALSE)),0,VLOOKUP(A18,'Bilgi Giriş Sayfası'!$B$115:$U$1151,19,FALSE))</f>
        <v>0</v>
      </c>
      <c r="AA18" s="119"/>
      <c r="AB18" s="120"/>
      <c r="AC18" s="13">
        <f>IF(ISERROR(VLOOKUP(A18,'Bilgi Giriş Sayfası'!$B$115:$U$1151,7,FALSE)),0,VLOOKUP(A18,'Bilgi Giriş Sayfası'!$B$115:$U$1151,7,FALSE))</f>
        <v>0</v>
      </c>
      <c r="AD18" s="120"/>
      <c r="AF18" s="11"/>
    </row>
    <row r="19" spans="1:32" ht="18.75">
      <c r="A19" s="131"/>
      <c r="C19" s="23"/>
      <c r="D19" s="23"/>
      <c r="E19" s="12">
        <f t="shared" si="3"/>
        <v>0</v>
      </c>
      <c r="F19" s="13">
        <f>IF(ISERROR(VLOOKUP(A19,'Bilgi Giriş Sayfası'!$B$115:$U$1151,4,FALSE)),0,VLOOKUP(A19,'Bilgi Giriş Sayfası'!$B$115:$U$1151,4,FALSE))</f>
        <v>0</v>
      </c>
      <c r="G19" s="90">
        <f>IF(ISERROR(VLOOKUP(A19,'Bilgi Giriş Sayfası'!$B$115:$U$1151,3,FALSE)),0,VLOOKUP(A19,'Bilgi Giriş Sayfası'!$B$115:$U$1151,3,FALSE))</f>
        <v>0</v>
      </c>
      <c r="H19" s="62">
        <f>IF(ISERROR(VLOOKUP(A19,'Bilgi Giriş Sayfası'!$B$115:$AB$1151,10,FALSE)),0,VLOOKUP(A19,'Bilgi Giriş Sayfası'!$B$115:$AB$1151,10,FALSE))</f>
        <v>0</v>
      </c>
      <c r="I19" s="62">
        <f>IF(ISERROR(VLOOKUP(A19,'Bilgi Giriş Sayfası'!$B$115:$AB$1151,11,FALSE)),0,VLOOKUP(A19,'Bilgi Giriş Sayfası'!$B$115:$AB$1151,11,FALSE))</f>
        <v>0</v>
      </c>
      <c r="J19" s="62">
        <f>IF(ISERROR(VLOOKUP(A19,'Bilgi Giriş Sayfası'!$B$115:$AB$1151,12,FALSE)),0,VLOOKUP(A19,'Bilgi Giriş Sayfası'!$B$115:$AB$1151,12,FALSE))</f>
        <v>0</v>
      </c>
      <c r="K19" s="62">
        <f>IF(ISERROR(VLOOKUP(A19,'Bilgi Giriş Sayfası'!$B$115:$AB$1151,13,FALSE)),0,VLOOKUP(A19,'Bilgi Giriş Sayfası'!$B$115:$AB$1151,13,FALSE))</f>
        <v>0</v>
      </c>
      <c r="L19" s="62">
        <f>IF(ISERROR(VLOOKUP(A19,'Bilgi Giriş Sayfası'!$B$115:$AB$1151,14,FALSE)),0,VLOOKUP(A19,'Bilgi Giriş Sayfası'!$B$115:$AB$1151,14,FALSE))</f>
        <v>0</v>
      </c>
      <c r="M19" s="62">
        <f>IF(ISERROR(VLOOKUP(A19,'Bilgi Giriş Sayfası'!$B$115:$AB$1151,15,FALSE)),0,VLOOKUP(A19,'Bilgi Giriş Sayfası'!$B$115:$AB$1151,15,FALSE))</f>
        <v>0</v>
      </c>
      <c r="N19" s="62">
        <f>IF(ISERROR(VLOOKUP(A19,'Bilgi Giriş Sayfası'!$B$115:$AB$1151,16,FALSE)),0,VLOOKUP(A19,'Bilgi Giriş Sayfası'!$B$115:$AB$1151,16,FALSE))</f>
        <v>0</v>
      </c>
      <c r="O19" s="62">
        <f>IF(ISERROR(VLOOKUP(A19,'Bilgi Giriş Sayfası'!$B$115:$AB$1151,17,FALSE)),0,VLOOKUP(A19,'Bilgi Giriş Sayfası'!$B$115:$AB$1151,17,FALSE))</f>
        <v>0</v>
      </c>
      <c r="P19" s="62">
        <f>IF(ISERROR(VLOOKUP(A19,'Bilgi Giriş Sayfası'!$B$115:$AB$1151,18,FALSE)),0,VLOOKUP(A19,'Bilgi Giriş Sayfası'!$B$115:$AB$1151,18,FALSE))</f>
        <v>0</v>
      </c>
      <c r="Q19" s="14">
        <f>IF(ISERROR(VLOOKUP(A19,'Bilgi Giriş Sayfası'!$B$115:$AB$1151,20,FALSE)),0,VLOOKUP(A19,'Bilgi Giriş Sayfası'!$B$115:$AB$1151,20,FALSE))</f>
        <v>0</v>
      </c>
      <c r="R19" s="14">
        <f>IF(ISERROR(VLOOKUP(A19,'Bilgi Giriş Sayfası'!$B$115:$AB$1151,22,FALSE)),0,VLOOKUP(A19,'Bilgi Giriş Sayfası'!$B$115:$AB$1151,22,FALSE))</f>
        <v>0</v>
      </c>
      <c r="S19" s="14"/>
      <c r="T19" s="14">
        <f>IF(ISERROR(VLOOKUP(A19,'Bilgi Giriş Sayfası'!$B$115:$AB$1151,21,FALSE)),0,VLOOKUP(A19,'Bilgi Giriş Sayfası'!$B$115:$AB$1151,21,FALSE))</f>
        <v>0</v>
      </c>
      <c r="U19" s="141">
        <f t="shared" si="0"/>
        <v>0</v>
      </c>
      <c r="V19" s="15">
        <f>ROUND(Q19*'Bilgi Giriş Sayfası'!$D$107,2)</f>
        <v>0</v>
      </c>
      <c r="W19" s="15">
        <f t="shared" si="1"/>
        <v>0</v>
      </c>
      <c r="X19" s="15">
        <f t="shared" si="2"/>
        <v>0</v>
      </c>
      <c r="Y19" s="15"/>
      <c r="Z19" s="90">
        <f>IF(ISERROR(VLOOKUP(A19,'Bilgi Giriş Sayfası'!$B$115:$U$1151,19,FALSE)),0,VLOOKUP(A19,'Bilgi Giriş Sayfası'!$B$115:$U$1151,19,FALSE))</f>
        <v>0</v>
      </c>
      <c r="AA19" s="119"/>
      <c r="AB19" s="120"/>
      <c r="AC19" s="13">
        <f>IF(ISERROR(VLOOKUP(A19,'Bilgi Giriş Sayfası'!$B$115:$U$1151,7,FALSE)),0,VLOOKUP(A19,'Bilgi Giriş Sayfası'!$B$115:$U$1151,7,FALSE))</f>
        <v>0</v>
      </c>
      <c r="AD19" s="120"/>
      <c r="AF19" s="11"/>
    </row>
    <row r="20" spans="1:32" ht="18.75">
      <c r="A20" s="131"/>
      <c r="C20" s="23"/>
      <c r="D20" s="23"/>
      <c r="E20" s="12">
        <f t="shared" si="3"/>
        <v>0</v>
      </c>
      <c r="F20" s="13">
        <f>IF(ISERROR(VLOOKUP(A20,'Bilgi Giriş Sayfası'!$B$115:$U$1151,4,FALSE)),0,VLOOKUP(A20,'Bilgi Giriş Sayfası'!$B$115:$U$1151,4,FALSE))</f>
        <v>0</v>
      </c>
      <c r="G20" s="90">
        <f>IF(ISERROR(VLOOKUP(A20,'Bilgi Giriş Sayfası'!$B$115:$U$1151,3,FALSE)),0,VLOOKUP(A20,'Bilgi Giriş Sayfası'!$B$115:$U$1151,3,FALSE))</f>
        <v>0</v>
      </c>
      <c r="H20" s="62">
        <f>IF(ISERROR(VLOOKUP(A20,'Bilgi Giriş Sayfası'!$B$115:$AB$1151,10,FALSE)),0,VLOOKUP(A20,'Bilgi Giriş Sayfası'!$B$115:$AB$1151,10,FALSE))</f>
        <v>0</v>
      </c>
      <c r="I20" s="62">
        <f>IF(ISERROR(VLOOKUP(A20,'Bilgi Giriş Sayfası'!$B$115:$AB$1151,11,FALSE)),0,VLOOKUP(A20,'Bilgi Giriş Sayfası'!$B$115:$AB$1151,11,FALSE))</f>
        <v>0</v>
      </c>
      <c r="J20" s="62">
        <f>IF(ISERROR(VLOOKUP(A20,'Bilgi Giriş Sayfası'!$B$115:$AB$1151,12,FALSE)),0,VLOOKUP(A20,'Bilgi Giriş Sayfası'!$B$115:$AB$1151,12,FALSE))</f>
        <v>0</v>
      </c>
      <c r="K20" s="62">
        <f>IF(ISERROR(VLOOKUP(A20,'Bilgi Giriş Sayfası'!$B$115:$AB$1151,13,FALSE)),0,VLOOKUP(A20,'Bilgi Giriş Sayfası'!$B$115:$AB$1151,13,FALSE))</f>
        <v>0</v>
      </c>
      <c r="L20" s="62">
        <f>IF(ISERROR(VLOOKUP(A20,'Bilgi Giriş Sayfası'!$B$115:$AB$1151,14,FALSE)),0,VLOOKUP(A20,'Bilgi Giriş Sayfası'!$B$115:$AB$1151,14,FALSE))</f>
        <v>0</v>
      </c>
      <c r="M20" s="62">
        <f>IF(ISERROR(VLOOKUP(A20,'Bilgi Giriş Sayfası'!$B$115:$AB$1151,15,FALSE)),0,VLOOKUP(A20,'Bilgi Giriş Sayfası'!$B$115:$AB$1151,15,FALSE))</f>
        <v>0</v>
      </c>
      <c r="N20" s="62">
        <f>IF(ISERROR(VLOOKUP(A20,'Bilgi Giriş Sayfası'!$B$115:$AB$1151,16,FALSE)),0,VLOOKUP(A20,'Bilgi Giriş Sayfası'!$B$115:$AB$1151,16,FALSE))</f>
        <v>0</v>
      </c>
      <c r="O20" s="62">
        <f>IF(ISERROR(VLOOKUP(A20,'Bilgi Giriş Sayfası'!$B$115:$AB$1151,17,FALSE)),0,VLOOKUP(A20,'Bilgi Giriş Sayfası'!$B$115:$AB$1151,17,FALSE))</f>
        <v>0</v>
      </c>
      <c r="P20" s="62">
        <f>IF(ISERROR(VLOOKUP(A20,'Bilgi Giriş Sayfası'!$B$115:$AB$1151,18,FALSE)),0,VLOOKUP(A20,'Bilgi Giriş Sayfası'!$B$115:$AB$1151,18,FALSE))</f>
        <v>0</v>
      </c>
      <c r="Q20" s="14">
        <f>IF(ISERROR(VLOOKUP(A20,'Bilgi Giriş Sayfası'!$B$115:$AB$1151,20,FALSE)),0,VLOOKUP(A20,'Bilgi Giriş Sayfası'!$B$115:$AB$1151,20,FALSE))</f>
        <v>0</v>
      </c>
      <c r="R20" s="14">
        <f>IF(ISERROR(VLOOKUP(A20,'Bilgi Giriş Sayfası'!$B$115:$AB$1151,22,FALSE)),0,VLOOKUP(A20,'Bilgi Giriş Sayfası'!$B$115:$AB$1151,22,FALSE))</f>
        <v>0</v>
      </c>
      <c r="S20" s="14"/>
      <c r="T20" s="14">
        <f>IF(ISERROR(VLOOKUP(A20,'Bilgi Giriş Sayfası'!$B$115:$AB$1151,21,FALSE)),0,VLOOKUP(A20,'Bilgi Giriş Sayfası'!$B$115:$AB$1151,21,FALSE))</f>
        <v>0</v>
      </c>
      <c r="U20" s="141">
        <f t="shared" si="0"/>
        <v>0</v>
      </c>
      <c r="V20" s="15">
        <f>ROUND(Q20*'Bilgi Giriş Sayfası'!$D$107,2)</f>
        <v>0</v>
      </c>
      <c r="W20" s="15">
        <f t="shared" si="1"/>
        <v>0</v>
      </c>
      <c r="X20" s="15">
        <f t="shared" si="2"/>
        <v>0</v>
      </c>
      <c r="Y20" s="15"/>
      <c r="Z20" s="90">
        <f>IF(ISERROR(VLOOKUP(A20,'Bilgi Giriş Sayfası'!$B$115:$U$1151,19,FALSE)),0,VLOOKUP(A20,'Bilgi Giriş Sayfası'!$B$115:$U$1151,19,FALSE))</f>
        <v>0</v>
      </c>
      <c r="AA20" s="119"/>
      <c r="AB20" s="120"/>
      <c r="AC20" s="13">
        <f>IF(ISERROR(VLOOKUP(A20,'Bilgi Giriş Sayfası'!$B$115:$U$1151,7,FALSE)),0,VLOOKUP(A20,'Bilgi Giriş Sayfası'!$B$115:$U$1151,7,FALSE))</f>
        <v>0</v>
      </c>
      <c r="AD20" s="120"/>
      <c r="AF20" s="11"/>
    </row>
    <row r="21" spans="1:32" ht="18.75">
      <c r="A21" s="131"/>
      <c r="C21" s="23"/>
      <c r="D21" s="23"/>
      <c r="E21" s="12">
        <f t="shared" si="3"/>
        <v>0</v>
      </c>
      <c r="F21" s="13">
        <f>IF(ISERROR(VLOOKUP(A21,'Bilgi Giriş Sayfası'!$B$115:$U$1151,4,FALSE)),0,VLOOKUP(A21,'Bilgi Giriş Sayfası'!$B$115:$U$1151,4,FALSE))</f>
        <v>0</v>
      </c>
      <c r="G21" s="90">
        <f>IF(ISERROR(VLOOKUP(A21,'Bilgi Giriş Sayfası'!$B$115:$U$1151,3,FALSE)),0,VLOOKUP(A21,'Bilgi Giriş Sayfası'!$B$115:$U$1151,3,FALSE))</f>
        <v>0</v>
      </c>
      <c r="H21" s="62">
        <f>IF(ISERROR(VLOOKUP(A21,'Bilgi Giriş Sayfası'!$B$115:$AB$1151,10,FALSE)),0,VLOOKUP(A21,'Bilgi Giriş Sayfası'!$B$115:$AB$1151,10,FALSE))</f>
        <v>0</v>
      </c>
      <c r="I21" s="62">
        <f>IF(ISERROR(VLOOKUP(A21,'Bilgi Giriş Sayfası'!$B$115:$AB$1151,11,FALSE)),0,VLOOKUP(A21,'Bilgi Giriş Sayfası'!$B$115:$AB$1151,11,FALSE))</f>
        <v>0</v>
      </c>
      <c r="J21" s="62">
        <f>IF(ISERROR(VLOOKUP(A21,'Bilgi Giriş Sayfası'!$B$115:$AB$1151,12,FALSE)),0,VLOOKUP(A21,'Bilgi Giriş Sayfası'!$B$115:$AB$1151,12,FALSE))</f>
        <v>0</v>
      </c>
      <c r="K21" s="62">
        <f>IF(ISERROR(VLOOKUP(A21,'Bilgi Giriş Sayfası'!$B$115:$AB$1151,13,FALSE)),0,VLOOKUP(A21,'Bilgi Giriş Sayfası'!$B$115:$AB$1151,13,FALSE))</f>
        <v>0</v>
      </c>
      <c r="L21" s="62">
        <f>IF(ISERROR(VLOOKUP(A21,'Bilgi Giriş Sayfası'!$B$115:$AB$1151,14,FALSE)),0,VLOOKUP(A21,'Bilgi Giriş Sayfası'!$B$115:$AB$1151,14,FALSE))</f>
        <v>0</v>
      </c>
      <c r="M21" s="62">
        <f>IF(ISERROR(VLOOKUP(A21,'Bilgi Giriş Sayfası'!$B$115:$AB$1151,15,FALSE)),0,VLOOKUP(A21,'Bilgi Giriş Sayfası'!$B$115:$AB$1151,15,FALSE))</f>
        <v>0</v>
      </c>
      <c r="N21" s="62">
        <f>IF(ISERROR(VLOOKUP(A21,'Bilgi Giriş Sayfası'!$B$115:$AB$1151,16,FALSE)),0,VLOOKUP(A21,'Bilgi Giriş Sayfası'!$B$115:$AB$1151,16,FALSE))</f>
        <v>0</v>
      </c>
      <c r="O21" s="62">
        <f>IF(ISERROR(VLOOKUP(A21,'Bilgi Giriş Sayfası'!$B$115:$AB$1151,17,FALSE)),0,VLOOKUP(A21,'Bilgi Giriş Sayfası'!$B$115:$AB$1151,17,FALSE))</f>
        <v>0</v>
      </c>
      <c r="P21" s="62">
        <f>IF(ISERROR(VLOOKUP(A21,'Bilgi Giriş Sayfası'!$B$115:$AB$1151,18,FALSE)),0,VLOOKUP(A21,'Bilgi Giriş Sayfası'!$B$115:$AB$1151,18,FALSE))</f>
        <v>0</v>
      </c>
      <c r="Q21" s="14">
        <f>IF(ISERROR(VLOOKUP(A21,'Bilgi Giriş Sayfası'!$B$115:$AB$1151,20,FALSE)),0,VLOOKUP(A21,'Bilgi Giriş Sayfası'!$B$115:$AB$1151,20,FALSE))</f>
        <v>0</v>
      </c>
      <c r="R21" s="14">
        <f>IF(ISERROR(VLOOKUP(A21,'Bilgi Giriş Sayfası'!$B$115:$AB$1151,22,FALSE)),0,VLOOKUP(A21,'Bilgi Giriş Sayfası'!$B$115:$AB$1151,22,FALSE))</f>
        <v>0</v>
      </c>
      <c r="S21" s="14"/>
      <c r="T21" s="14">
        <f>IF(ISERROR(VLOOKUP(A21,'Bilgi Giriş Sayfası'!$B$115:$AB$1151,21,FALSE)),0,VLOOKUP(A21,'Bilgi Giriş Sayfası'!$B$115:$AB$1151,21,FALSE))</f>
        <v>0</v>
      </c>
      <c r="U21" s="141">
        <f t="shared" si="0"/>
        <v>0</v>
      </c>
      <c r="V21" s="15">
        <f>ROUND(Q21*'Bilgi Giriş Sayfası'!$D$107,2)</f>
        <v>0</v>
      </c>
      <c r="W21" s="15">
        <f t="shared" si="1"/>
        <v>0</v>
      </c>
      <c r="X21" s="15">
        <f t="shared" si="2"/>
        <v>0</v>
      </c>
      <c r="Y21" s="15"/>
      <c r="Z21" s="90">
        <f>IF(ISERROR(VLOOKUP(A21,'Bilgi Giriş Sayfası'!$B$115:$U$1151,19,FALSE)),0,VLOOKUP(A21,'Bilgi Giriş Sayfası'!$B$115:$U$1151,19,FALSE))</f>
        <v>0</v>
      </c>
      <c r="AA21" s="119"/>
      <c r="AB21" s="120"/>
      <c r="AC21" s="13">
        <f>IF(ISERROR(VLOOKUP(A21,'Bilgi Giriş Sayfası'!$B$115:$U$1151,7,FALSE)),0,VLOOKUP(A21,'Bilgi Giriş Sayfası'!$B$115:$U$1151,7,FALSE))</f>
        <v>0</v>
      </c>
      <c r="AD21" s="120"/>
      <c r="AF21" s="11"/>
    </row>
    <row r="22" spans="1:32" ht="18.75">
      <c r="A22" s="131"/>
      <c r="C22" s="23"/>
      <c r="D22" s="23"/>
      <c r="E22" s="12">
        <f t="shared" si="3"/>
        <v>0</v>
      </c>
      <c r="F22" s="13">
        <f>IF(ISERROR(VLOOKUP(A22,'Bilgi Giriş Sayfası'!$B$115:$U$1151,4,FALSE)),0,VLOOKUP(A22,'Bilgi Giriş Sayfası'!$B$115:$U$1151,4,FALSE))</f>
        <v>0</v>
      </c>
      <c r="G22" s="90">
        <f>IF(ISERROR(VLOOKUP(A22,'Bilgi Giriş Sayfası'!$B$115:$U$1151,3,FALSE)),0,VLOOKUP(A22,'Bilgi Giriş Sayfası'!$B$115:$U$1151,3,FALSE))</f>
        <v>0</v>
      </c>
      <c r="H22" s="62">
        <f>IF(ISERROR(VLOOKUP(A22,'Bilgi Giriş Sayfası'!$B$115:$AB$1151,10,FALSE)),0,VLOOKUP(A22,'Bilgi Giriş Sayfası'!$B$115:$AB$1151,10,FALSE))</f>
        <v>0</v>
      </c>
      <c r="I22" s="62">
        <f>IF(ISERROR(VLOOKUP(A22,'Bilgi Giriş Sayfası'!$B$115:$AB$1151,11,FALSE)),0,VLOOKUP(A22,'Bilgi Giriş Sayfası'!$B$115:$AB$1151,11,FALSE))</f>
        <v>0</v>
      </c>
      <c r="J22" s="62">
        <f>IF(ISERROR(VLOOKUP(A22,'Bilgi Giriş Sayfası'!$B$115:$AB$1151,12,FALSE)),0,VLOOKUP(A22,'Bilgi Giriş Sayfası'!$B$115:$AB$1151,12,FALSE))</f>
        <v>0</v>
      </c>
      <c r="K22" s="62">
        <f>IF(ISERROR(VLOOKUP(A22,'Bilgi Giriş Sayfası'!$B$115:$AB$1151,13,FALSE)),0,VLOOKUP(A22,'Bilgi Giriş Sayfası'!$B$115:$AB$1151,13,FALSE))</f>
        <v>0</v>
      </c>
      <c r="L22" s="62">
        <f>IF(ISERROR(VLOOKUP(A22,'Bilgi Giriş Sayfası'!$B$115:$AB$1151,14,FALSE)),0,VLOOKUP(A22,'Bilgi Giriş Sayfası'!$B$115:$AB$1151,14,FALSE))</f>
        <v>0</v>
      </c>
      <c r="M22" s="62">
        <f>IF(ISERROR(VLOOKUP(A22,'Bilgi Giriş Sayfası'!$B$115:$AB$1151,15,FALSE)),0,VLOOKUP(A22,'Bilgi Giriş Sayfası'!$B$115:$AB$1151,15,FALSE))</f>
        <v>0</v>
      </c>
      <c r="N22" s="62">
        <f>IF(ISERROR(VLOOKUP(A22,'Bilgi Giriş Sayfası'!$B$115:$AB$1151,16,FALSE)),0,VLOOKUP(A22,'Bilgi Giriş Sayfası'!$B$115:$AB$1151,16,FALSE))</f>
        <v>0</v>
      </c>
      <c r="O22" s="62">
        <f>IF(ISERROR(VLOOKUP(A22,'Bilgi Giriş Sayfası'!$B$115:$AB$1151,17,FALSE)),0,VLOOKUP(A22,'Bilgi Giriş Sayfası'!$B$115:$AB$1151,17,FALSE))</f>
        <v>0</v>
      </c>
      <c r="P22" s="62">
        <f>IF(ISERROR(VLOOKUP(A22,'Bilgi Giriş Sayfası'!$B$115:$AB$1151,18,FALSE)),0,VLOOKUP(A22,'Bilgi Giriş Sayfası'!$B$115:$AB$1151,18,FALSE))</f>
        <v>0</v>
      </c>
      <c r="Q22" s="14">
        <f>IF(ISERROR(VLOOKUP(A22,'Bilgi Giriş Sayfası'!$B$115:$AB$1151,20,FALSE)),0,VLOOKUP(A22,'Bilgi Giriş Sayfası'!$B$115:$AB$1151,20,FALSE))</f>
        <v>0</v>
      </c>
      <c r="R22" s="14">
        <f>IF(ISERROR(VLOOKUP(A22,'Bilgi Giriş Sayfası'!$B$115:$AB$1151,22,FALSE)),0,VLOOKUP(A22,'Bilgi Giriş Sayfası'!$B$115:$AB$1151,22,FALSE))</f>
        <v>0</v>
      </c>
      <c r="S22" s="14"/>
      <c r="T22" s="14">
        <f>IF(ISERROR(VLOOKUP(A22,'Bilgi Giriş Sayfası'!$B$115:$AB$1151,21,FALSE)),0,VLOOKUP(A22,'Bilgi Giriş Sayfası'!$B$115:$AB$1151,21,FALSE))</f>
        <v>0</v>
      </c>
      <c r="U22" s="141">
        <f t="shared" si="0"/>
        <v>0</v>
      </c>
      <c r="V22" s="15">
        <f>ROUND(Q22*'Bilgi Giriş Sayfası'!$D$107,2)</f>
        <v>0</v>
      </c>
      <c r="W22" s="15">
        <f t="shared" si="1"/>
        <v>0</v>
      </c>
      <c r="X22" s="15">
        <f t="shared" si="2"/>
        <v>0</v>
      </c>
      <c r="Y22" s="15"/>
      <c r="Z22" s="90">
        <f>IF(ISERROR(VLOOKUP(A22,'Bilgi Giriş Sayfası'!$B$115:$U$1151,19,FALSE)),0,VLOOKUP(A22,'Bilgi Giriş Sayfası'!$B$115:$U$1151,19,FALSE))</f>
        <v>0</v>
      </c>
      <c r="AA22" s="119"/>
      <c r="AB22" s="120"/>
      <c r="AC22" s="13">
        <f>IF(ISERROR(VLOOKUP(A22,'Bilgi Giriş Sayfası'!$B$115:$U$1151,7,FALSE)),0,VLOOKUP(A22,'Bilgi Giriş Sayfası'!$B$115:$U$1151,7,FALSE))</f>
        <v>0</v>
      </c>
      <c r="AD22" s="120"/>
      <c r="AF22" s="11"/>
    </row>
    <row r="23" spans="1:32" ht="18.75">
      <c r="A23" s="131"/>
      <c r="C23" s="23"/>
      <c r="D23" s="23"/>
      <c r="E23" s="12">
        <f t="shared" si="3"/>
        <v>0</v>
      </c>
      <c r="F23" s="13">
        <f>IF(ISERROR(VLOOKUP(A23,'Bilgi Giriş Sayfası'!$B$115:$U$1151,4,FALSE)),0,VLOOKUP(A23,'Bilgi Giriş Sayfası'!$B$115:$U$1151,4,FALSE))</f>
        <v>0</v>
      </c>
      <c r="G23" s="90">
        <f>IF(ISERROR(VLOOKUP(A23,'Bilgi Giriş Sayfası'!$B$115:$U$1151,3,FALSE)),0,VLOOKUP(A23,'Bilgi Giriş Sayfası'!$B$115:$U$1151,3,FALSE))</f>
        <v>0</v>
      </c>
      <c r="H23" s="62">
        <f>IF(ISERROR(VLOOKUP(A23,'Bilgi Giriş Sayfası'!$B$115:$AB$1151,10,FALSE)),0,VLOOKUP(A23,'Bilgi Giriş Sayfası'!$B$115:$AB$1151,10,FALSE))</f>
        <v>0</v>
      </c>
      <c r="I23" s="62">
        <f>IF(ISERROR(VLOOKUP(A23,'Bilgi Giriş Sayfası'!$B$115:$AB$1151,11,FALSE)),0,VLOOKUP(A23,'Bilgi Giriş Sayfası'!$B$115:$AB$1151,11,FALSE))</f>
        <v>0</v>
      </c>
      <c r="J23" s="62">
        <f>IF(ISERROR(VLOOKUP(A23,'Bilgi Giriş Sayfası'!$B$115:$AB$1151,12,FALSE)),0,VLOOKUP(A23,'Bilgi Giriş Sayfası'!$B$115:$AB$1151,12,FALSE))</f>
        <v>0</v>
      </c>
      <c r="K23" s="62">
        <f>IF(ISERROR(VLOOKUP(A23,'Bilgi Giriş Sayfası'!$B$115:$AB$1151,13,FALSE)),0,VLOOKUP(A23,'Bilgi Giriş Sayfası'!$B$115:$AB$1151,13,FALSE))</f>
        <v>0</v>
      </c>
      <c r="L23" s="62">
        <f>IF(ISERROR(VLOOKUP(A23,'Bilgi Giriş Sayfası'!$B$115:$AB$1151,14,FALSE)),0,VLOOKUP(A23,'Bilgi Giriş Sayfası'!$B$115:$AB$1151,14,FALSE))</f>
        <v>0</v>
      </c>
      <c r="M23" s="62">
        <f>IF(ISERROR(VLOOKUP(A23,'Bilgi Giriş Sayfası'!$B$115:$AB$1151,15,FALSE)),0,VLOOKUP(A23,'Bilgi Giriş Sayfası'!$B$115:$AB$1151,15,FALSE))</f>
        <v>0</v>
      </c>
      <c r="N23" s="62">
        <f>IF(ISERROR(VLOOKUP(A23,'Bilgi Giriş Sayfası'!$B$115:$AB$1151,16,FALSE)),0,VLOOKUP(A23,'Bilgi Giriş Sayfası'!$B$115:$AB$1151,16,FALSE))</f>
        <v>0</v>
      </c>
      <c r="O23" s="62">
        <f>IF(ISERROR(VLOOKUP(A23,'Bilgi Giriş Sayfası'!$B$115:$AB$1151,17,FALSE)),0,VLOOKUP(A23,'Bilgi Giriş Sayfası'!$B$115:$AB$1151,17,FALSE))</f>
        <v>0</v>
      </c>
      <c r="P23" s="62">
        <f>IF(ISERROR(VLOOKUP(A23,'Bilgi Giriş Sayfası'!$B$115:$AB$1151,18,FALSE)),0,VLOOKUP(A23,'Bilgi Giriş Sayfası'!$B$115:$AB$1151,18,FALSE))</f>
        <v>0</v>
      </c>
      <c r="Q23" s="14">
        <f>IF(ISERROR(VLOOKUP(A23,'Bilgi Giriş Sayfası'!$B$115:$AB$1151,20,FALSE)),0,VLOOKUP(A23,'Bilgi Giriş Sayfası'!$B$115:$AB$1151,20,FALSE))</f>
        <v>0</v>
      </c>
      <c r="R23" s="14">
        <f>IF(ISERROR(VLOOKUP(A23,'Bilgi Giriş Sayfası'!$B$115:$AB$1151,22,FALSE)),0,VLOOKUP(A23,'Bilgi Giriş Sayfası'!$B$115:$AB$1151,22,FALSE))</f>
        <v>0</v>
      </c>
      <c r="S23" s="14"/>
      <c r="T23" s="14">
        <f>IF(ISERROR(VLOOKUP(A23,'Bilgi Giriş Sayfası'!$B$115:$AB$1151,21,FALSE)),0,VLOOKUP(A23,'Bilgi Giriş Sayfası'!$B$115:$AB$1151,21,FALSE))</f>
        <v>0</v>
      </c>
      <c r="U23" s="141">
        <f t="shared" si="0"/>
        <v>0</v>
      </c>
      <c r="V23" s="15">
        <f>ROUND(Q23*'Bilgi Giriş Sayfası'!$D$107,2)</f>
        <v>0</v>
      </c>
      <c r="W23" s="15">
        <f t="shared" si="1"/>
        <v>0</v>
      </c>
      <c r="X23" s="15">
        <f t="shared" si="2"/>
        <v>0</v>
      </c>
      <c r="Y23" s="15"/>
      <c r="Z23" s="90">
        <f>IF(ISERROR(VLOOKUP(A23,'Bilgi Giriş Sayfası'!$B$115:$U$1151,19,FALSE)),0,VLOOKUP(A23,'Bilgi Giriş Sayfası'!$B$115:$U$1151,19,FALSE))</f>
        <v>0</v>
      </c>
      <c r="AA23" s="119"/>
      <c r="AB23" s="120"/>
      <c r="AC23" s="13">
        <f>IF(ISERROR(VLOOKUP(A23,'Bilgi Giriş Sayfası'!$B$115:$U$1151,7,FALSE)),0,VLOOKUP(A23,'Bilgi Giriş Sayfası'!$B$115:$U$1151,7,FALSE))</f>
        <v>0</v>
      </c>
      <c r="AD23" s="120"/>
      <c r="AF23" s="11"/>
    </row>
    <row r="24" spans="1:32" ht="18.75">
      <c r="A24" s="131"/>
      <c r="C24" s="23"/>
      <c r="D24" s="23"/>
      <c r="E24" s="12">
        <f t="shared" si="3"/>
        <v>0</v>
      </c>
      <c r="F24" s="13">
        <f>IF(ISERROR(VLOOKUP(A24,'Bilgi Giriş Sayfası'!$B$115:$U$1151,4,FALSE)),0,VLOOKUP(A24,'Bilgi Giriş Sayfası'!$B$115:$U$1151,4,FALSE))</f>
        <v>0</v>
      </c>
      <c r="G24" s="90">
        <f>IF(ISERROR(VLOOKUP(A24,'Bilgi Giriş Sayfası'!$B$115:$U$1151,3,FALSE)),0,VLOOKUP(A24,'Bilgi Giriş Sayfası'!$B$115:$U$1151,3,FALSE))</f>
        <v>0</v>
      </c>
      <c r="H24" s="62">
        <f>IF(ISERROR(VLOOKUP(A24,'Bilgi Giriş Sayfası'!$B$115:$AB$1151,10,FALSE)),0,VLOOKUP(A24,'Bilgi Giriş Sayfası'!$B$115:$AB$1151,10,FALSE))</f>
        <v>0</v>
      </c>
      <c r="I24" s="62">
        <f>IF(ISERROR(VLOOKUP(A24,'Bilgi Giriş Sayfası'!$B$115:$AB$1151,11,FALSE)),0,VLOOKUP(A24,'Bilgi Giriş Sayfası'!$B$115:$AB$1151,11,FALSE))</f>
        <v>0</v>
      </c>
      <c r="J24" s="62">
        <f>IF(ISERROR(VLOOKUP(A24,'Bilgi Giriş Sayfası'!$B$115:$AB$1151,12,FALSE)),0,VLOOKUP(A24,'Bilgi Giriş Sayfası'!$B$115:$AB$1151,12,FALSE))</f>
        <v>0</v>
      </c>
      <c r="K24" s="62">
        <f>IF(ISERROR(VLOOKUP(A24,'Bilgi Giriş Sayfası'!$B$115:$AB$1151,13,FALSE)),0,VLOOKUP(A24,'Bilgi Giriş Sayfası'!$B$115:$AB$1151,13,FALSE))</f>
        <v>0</v>
      </c>
      <c r="L24" s="62">
        <f>IF(ISERROR(VLOOKUP(A24,'Bilgi Giriş Sayfası'!$B$115:$AB$1151,14,FALSE)),0,VLOOKUP(A24,'Bilgi Giriş Sayfası'!$B$115:$AB$1151,14,FALSE))</f>
        <v>0</v>
      </c>
      <c r="M24" s="62">
        <f>IF(ISERROR(VLOOKUP(A24,'Bilgi Giriş Sayfası'!$B$115:$AB$1151,15,FALSE)),0,VLOOKUP(A24,'Bilgi Giriş Sayfası'!$B$115:$AB$1151,15,FALSE))</f>
        <v>0</v>
      </c>
      <c r="N24" s="62">
        <f>IF(ISERROR(VLOOKUP(A24,'Bilgi Giriş Sayfası'!$B$115:$AB$1151,16,FALSE)),0,VLOOKUP(A24,'Bilgi Giriş Sayfası'!$B$115:$AB$1151,16,FALSE))</f>
        <v>0</v>
      </c>
      <c r="O24" s="62">
        <f>IF(ISERROR(VLOOKUP(A24,'Bilgi Giriş Sayfası'!$B$115:$AB$1151,17,FALSE)),0,VLOOKUP(A24,'Bilgi Giriş Sayfası'!$B$115:$AB$1151,17,FALSE))</f>
        <v>0</v>
      </c>
      <c r="P24" s="62">
        <f>IF(ISERROR(VLOOKUP(A24,'Bilgi Giriş Sayfası'!$B$115:$AB$1151,18,FALSE)),0,VLOOKUP(A24,'Bilgi Giriş Sayfası'!$B$115:$AB$1151,18,FALSE))</f>
        <v>0</v>
      </c>
      <c r="Q24" s="14">
        <f>IF(ISERROR(VLOOKUP(A24,'Bilgi Giriş Sayfası'!$B$115:$AB$1151,20,FALSE)),0,VLOOKUP(A24,'Bilgi Giriş Sayfası'!$B$115:$AB$1151,20,FALSE))</f>
        <v>0</v>
      </c>
      <c r="R24" s="14">
        <f>IF(ISERROR(VLOOKUP(A24,'Bilgi Giriş Sayfası'!$B$115:$AB$1151,22,FALSE)),0,VLOOKUP(A24,'Bilgi Giriş Sayfası'!$B$115:$AB$1151,22,FALSE))</f>
        <v>0</v>
      </c>
      <c r="S24" s="14"/>
      <c r="T24" s="14">
        <f>IF(ISERROR(VLOOKUP(A24,'Bilgi Giriş Sayfası'!$B$115:$AB$1151,21,FALSE)),0,VLOOKUP(A24,'Bilgi Giriş Sayfası'!$B$115:$AB$1151,21,FALSE))</f>
        <v>0</v>
      </c>
      <c r="U24" s="141">
        <f t="shared" si="0"/>
        <v>0</v>
      </c>
      <c r="V24" s="15">
        <f>ROUND(Q24*'Bilgi Giriş Sayfası'!$D$107,2)</f>
        <v>0</v>
      </c>
      <c r="W24" s="15">
        <f t="shared" si="1"/>
        <v>0</v>
      </c>
      <c r="X24" s="15">
        <f t="shared" si="2"/>
        <v>0</v>
      </c>
      <c r="Y24" s="15"/>
      <c r="Z24" s="90">
        <f>IF(ISERROR(VLOOKUP(A24,'Bilgi Giriş Sayfası'!$B$115:$U$1151,19,FALSE)),0,VLOOKUP(A24,'Bilgi Giriş Sayfası'!$B$115:$U$1151,19,FALSE))</f>
        <v>0</v>
      </c>
      <c r="AA24" s="119"/>
      <c r="AB24" s="120"/>
      <c r="AC24" s="13">
        <f>IF(ISERROR(VLOOKUP(A24,'Bilgi Giriş Sayfası'!$B$115:$U$1151,7,FALSE)),0,VLOOKUP(A24,'Bilgi Giriş Sayfası'!$B$115:$U$1151,7,FALSE))</f>
        <v>0</v>
      </c>
      <c r="AD24" s="120"/>
      <c r="AF24" s="11"/>
    </row>
    <row r="25" spans="1:32" ht="18.75">
      <c r="A25" s="131"/>
      <c r="C25" s="23"/>
      <c r="D25" s="23"/>
      <c r="E25" s="12">
        <f t="shared" si="3"/>
        <v>0</v>
      </c>
      <c r="F25" s="13">
        <f>IF(ISERROR(VLOOKUP(A25,'Bilgi Giriş Sayfası'!$B$115:$U$1151,4,FALSE)),0,VLOOKUP(A25,'Bilgi Giriş Sayfası'!$B$115:$U$1151,4,FALSE))</f>
        <v>0</v>
      </c>
      <c r="G25" s="90">
        <f>IF(ISERROR(VLOOKUP(A25,'Bilgi Giriş Sayfası'!$B$115:$U$1151,3,FALSE)),0,VLOOKUP(A25,'Bilgi Giriş Sayfası'!$B$115:$U$1151,3,FALSE))</f>
        <v>0</v>
      </c>
      <c r="H25" s="62">
        <f>IF(ISERROR(VLOOKUP(A25,'Bilgi Giriş Sayfası'!$B$115:$AB$1151,10,FALSE)),0,VLOOKUP(A25,'Bilgi Giriş Sayfası'!$B$115:$AB$1151,10,FALSE))</f>
        <v>0</v>
      </c>
      <c r="I25" s="62">
        <f>IF(ISERROR(VLOOKUP(A25,'Bilgi Giriş Sayfası'!$B$115:$AB$1151,11,FALSE)),0,VLOOKUP(A25,'Bilgi Giriş Sayfası'!$B$115:$AB$1151,11,FALSE))</f>
        <v>0</v>
      </c>
      <c r="J25" s="62">
        <f>IF(ISERROR(VLOOKUP(A25,'Bilgi Giriş Sayfası'!$B$115:$AB$1151,12,FALSE)),0,VLOOKUP(A25,'Bilgi Giriş Sayfası'!$B$115:$AB$1151,12,FALSE))</f>
        <v>0</v>
      </c>
      <c r="K25" s="62">
        <f>IF(ISERROR(VLOOKUP(A25,'Bilgi Giriş Sayfası'!$B$115:$AB$1151,13,FALSE)),0,VLOOKUP(A25,'Bilgi Giriş Sayfası'!$B$115:$AB$1151,13,FALSE))</f>
        <v>0</v>
      </c>
      <c r="L25" s="62">
        <f>IF(ISERROR(VLOOKUP(A25,'Bilgi Giriş Sayfası'!$B$115:$AB$1151,14,FALSE)),0,VLOOKUP(A25,'Bilgi Giriş Sayfası'!$B$115:$AB$1151,14,FALSE))</f>
        <v>0</v>
      </c>
      <c r="M25" s="62">
        <f>IF(ISERROR(VLOOKUP(A25,'Bilgi Giriş Sayfası'!$B$115:$AB$1151,15,FALSE)),0,VLOOKUP(A25,'Bilgi Giriş Sayfası'!$B$115:$AB$1151,15,FALSE))</f>
        <v>0</v>
      </c>
      <c r="N25" s="62">
        <f>IF(ISERROR(VLOOKUP(A25,'Bilgi Giriş Sayfası'!$B$115:$AB$1151,16,FALSE)),0,VLOOKUP(A25,'Bilgi Giriş Sayfası'!$B$115:$AB$1151,16,FALSE))</f>
        <v>0</v>
      </c>
      <c r="O25" s="62">
        <f>IF(ISERROR(VLOOKUP(A25,'Bilgi Giriş Sayfası'!$B$115:$AB$1151,17,FALSE)),0,VLOOKUP(A25,'Bilgi Giriş Sayfası'!$B$115:$AB$1151,17,FALSE))</f>
        <v>0</v>
      </c>
      <c r="P25" s="62">
        <f>IF(ISERROR(VLOOKUP(A25,'Bilgi Giriş Sayfası'!$B$115:$AB$1151,18,FALSE)),0,VLOOKUP(A25,'Bilgi Giriş Sayfası'!$B$115:$AB$1151,18,FALSE))</f>
        <v>0</v>
      </c>
      <c r="Q25" s="14">
        <f>IF(ISERROR(VLOOKUP(A25,'Bilgi Giriş Sayfası'!$B$115:$AB$1151,20,FALSE)),0,VLOOKUP(A25,'Bilgi Giriş Sayfası'!$B$115:$AB$1151,20,FALSE))</f>
        <v>0</v>
      </c>
      <c r="R25" s="14">
        <f>IF(ISERROR(VLOOKUP(A25,'Bilgi Giriş Sayfası'!$B$115:$AB$1151,22,FALSE)),0,VLOOKUP(A25,'Bilgi Giriş Sayfası'!$B$115:$AB$1151,22,FALSE))</f>
        <v>0</v>
      </c>
      <c r="S25" s="14"/>
      <c r="T25" s="14">
        <f>IF(ISERROR(VLOOKUP(A25,'Bilgi Giriş Sayfası'!$B$115:$AB$1151,21,FALSE)),0,VLOOKUP(A25,'Bilgi Giriş Sayfası'!$B$115:$AB$1151,21,FALSE))</f>
        <v>0</v>
      </c>
      <c r="U25" s="141">
        <f t="shared" si="0"/>
        <v>0</v>
      </c>
      <c r="V25" s="15">
        <f>ROUND(Q25*'Bilgi Giriş Sayfası'!$D$107,2)</f>
        <v>0</v>
      </c>
      <c r="W25" s="15">
        <f t="shared" si="1"/>
        <v>0</v>
      </c>
      <c r="X25" s="15">
        <f t="shared" si="2"/>
        <v>0</v>
      </c>
      <c r="Y25" s="15"/>
      <c r="Z25" s="90">
        <f>IF(ISERROR(VLOOKUP(A25,'Bilgi Giriş Sayfası'!$B$115:$U$1151,19,FALSE)),0,VLOOKUP(A25,'Bilgi Giriş Sayfası'!$B$115:$U$1151,19,FALSE))</f>
        <v>0</v>
      </c>
      <c r="AA25" s="119"/>
      <c r="AB25" s="120"/>
      <c r="AC25" s="13">
        <f>IF(ISERROR(VLOOKUP(A25,'Bilgi Giriş Sayfası'!$B$115:$U$1151,7,FALSE)),0,VLOOKUP(A25,'Bilgi Giriş Sayfası'!$B$115:$U$1151,7,FALSE))</f>
        <v>0</v>
      </c>
      <c r="AD25" s="120"/>
      <c r="AF25" s="11"/>
    </row>
    <row r="26" spans="1:32" ht="18.75">
      <c r="A26" s="131"/>
      <c r="C26" s="23"/>
      <c r="D26" s="23"/>
      <c r="E26" s="12">
        <f t="shared" si="3"/>
        <v>0</v>
      </c>
      <c r="F26" s="13">
        <f>IF(ISERROR(VLOOKUP(A26,'Bilgi Giriş Sayfası'!$B$115:$U$1151,4,FALSE)),0,VLOOKUP(A26,'Bilgi Giriş Sayfası'!$B$115:$U$1151,4,FALSE))</f>
        <v>0</v>
      </c>
      <c r="G26" s="90">
        <f>IF(ISERROR(VLOOKUP(A26,'Bilgi Giriş Sayfası'!$B$115:$U$1151,3,FALSE)),0,VLOOKUP(A26,'Bilgi Giriş Sayfası'!$B$115:$U$1151,3,FALSE))</f>
        <v>0</v>
      </c>
      <c r="H26" s="62">
        <f>IF(ISERROR(VLOOKUP(A26,'Bilgi Giriş Sayfası'!$B$115:$AB$1151,10,FALSE)),0,VLOOKUP(A26,'Bilgi Giriş Sayfası'!$B$115:$AB$1151,10,FALSE))</f>
        <v>0</v>
      </c>
      <c r="I26" s="62">
        <f>IF(ISERROR(VLOOKUP(A26,'Bilgi Giriş Sayfası'!$B$115:$AB$1151,11,FALSE)),0,VLOOKUP(A26,'Bilgi Giriş Sayfası'!$B$115:$AB$1151,11,FALSE))</f>
        <v>0</v>
      </c>
      <c r="J26" s="62">
        <f>IF(ISERROR(VLOOKUP(A26,'Bilgi Giriş Sayfası'!$B$115:$AB$1151,12,FALSE)),0,VLOOKUP(A26,'Bilgi Giriş Sayfası'!$B$115:$AB$1151,12,FALSE))</f>
        <v>0</v>
      </c>
      <c r="K26" s="62">
        <f>IF(ISERROR(VLOOKUP(A26,'Bilgi Giriş Sayfası'!$B$115:$AB$1151,13,FALSE)),0,VLOOKUP(A26,'Bilgi Giriş Sayfası'!$B$115:$AB$1151,13,FALSE))</f>
        <v>0</v>
      </c>
      <c r="L26" s="62">
        <f>IF(ISERROR(VLOOKUP(A26,'Bilgi Giriş Sayfası'!$B$115:$AB$1151,14,FALSE)),0,VLOOKUP(A26,'Bilgi Giriş Sayfası'!$B$115:$AB$1151,14,FALSE))</f>
        <v>0</v>
      </c>
      <c r="M26" s="62">
        <f>IF(ISERROR(VLOOKUP(A26,'Bilgi Giriş Sayfası'!$B$115:$AB$1151,15,FALSE)),0,VLOOKUP(A26,'Bilgi Giriş Sayfası'!$B$115:$AB$1151,15,FALSE))</f>
        <v>0</v>
      </c>
      <c r="N26" s="62">
        <f>IF(ISERROR(VLOOKUP(A26,'Bilgi Giriş Sayfası'!$B$115:$AB$1151,16,FALSE)),0,VLOOKUP(A26,'Bilgi Giriş Sayfası'!$B$115:$AB$1151,16,FALSE))</f>
        <v>0</v>
      </c>
      <c r="O26" s="62">
        <f>IF(ISERROR(VLOOKUP(A26,'Bilgi Giriş Sayfası'!$B$115:$AB$1151,17,FALSE)),0,VLOOKUP(A26,'Bilgi Giriş Sayfası'!$B$115:$AB$1151,17,FALSE))</f>
        <v>0</v>
      </c>
      <c r="P26" s="62">
        <f>IF(ISERROR(VLOOKUP(A26,'Bilgi Giriş Sayfası'!$B$115:$AB$1151,18,FALSE)),0,VLOOKUP(A26,'Bilgi Giriş Sayfası'!$B$115:$AB$1151,18,FALSE))</f>
        <v>0</v>
      </c>
      <c r="Q26" s="14">
        <f>IF(ISERROR(VLOOKUP(A26,'Bilgi Giriş Sayfası'!$B$115:$AB$1151,20,FALSE)),0,VLOOKUP(A26,'Bilgi Giriş Sayfası'!$B$115:$AB$1151,20,FALSE))</f>
        <v>0</v>
      </c>
      <c r="R26" s="14">
        <f>IF(ISERROR(VLOOKUP(A26,'Bilgi Giriş Sayfası'!$B$115:$AB$1151,22,FALSE)),0,VLOOKUP(A26,'Bilgi Giriş Sayfası'!$B$115:$AB$1151,22,FALSE))</f>
        <v>0</v>
      </c>
      <c r="S26" s="14"/>
      <c r="T26" s="14">
        <f>IF(ISERROR(VLOOKUP(A26,'Bilgi Giriş Sayfası'!$B$115:$AB$1151,21,FALSE)),0,VLOOKUP(A26,'Bilgi Giriş Sayfası'!$B$115:$AB$1151,21,FALSE))</f>
        <v>0</v>
      </c>
      <c r="U26" s="141">
        <f t="shared" si="0"/>
        <v>0</v>
      </c>
      <c r="V26" s="15">
        <f>ROUND(Q26*'Bilgi Giriş Sayfası'!$D$107,2)</f>
        <v>0</v>
      </c>
      <c r="W26" s="15">
        <f t="shared" si="1"/>
        <v>0</v>
      </c>
      <c r="X26" s="15">
        <f t="shared" si="2"/>
        <v>0</v>
      </c>
      <c r="Y26" s="15"/>
      <c r="Z26" s="90">
        <f>IF(ISERROR(VLOOKUP(A26,'Bilgi Giriş Sayfası'!$B$115:$U$1151,19,FALSE)),0,VLOOKUP(A26,'Bilgi Giriş Sayfası'!$B$115:$U$1151,19,FALSE))</f>
        <v>0</v>
      </c>
      <c r="AA26" s="119"/>
      <c r="AB26" s="120"/>
      <c r="AC26" s="13">
        <f>IF(ISERROR(VLOOKUP(A26,'Bilgi Giriş Sayfası'!$B$115:$U$1151,7,FALSE)),0,VLOOKUP(A26,'Bilgi Giriş Sayfası'!$B$115:$U$1151,7,FALSE))</f>
        <v>0</v>
      </c>
      <c r="AD26" s="120"/>
      <c r="AF26" s="11"/>
    </row>
    <row r="27" spans="1:32" ht="18.75">
      <c r="A27" s="131"/>
      <c r="C27" s="23"/>
      <c r="D27" s="23"/>
      <c r="E27" s="12">
        <f t="shared" si="3"/>
        <v>0</v>
      </c>
      <c r="F27" s="13">
        <f>IF(ISERROR(VLOOKUP(A27,'Bilgi Giriş Sayfası'!$B$115:$U$1151,4,FALSE)),0,VLOOKUP(A27,'Bilgi Giriş Sayfası'!$B$115:$U$1151,4,FALSE))</f>
        <v>0</v>
      </c>
      <c r="G27" s="90">
        <f>IF(ISERROR(VLOOKUP(A27,'Bilgi Giriş Sayfası'!$B$115:$U$1151,3,FALSE)),0,VLOOKUP(A27,'Bilgi Giriş Sayfası'!$B$115:$U$1151,3,FALSE))</f>
        <v>0</v>
      </c>
      <c r="H27" s="62">
        <f>IF(ISERROR(VLOOKUP(A27,'Bilgi Giriş Sayfası'!$B$115:$AB$1151,10,FALSE)),0,VLOOKUP(A27,'Bilgi Giriş Sayfası'!$B$115:$AB$1151,10,FALSE))</f>
        <v>0</v>
      </c>
      <c r="I27" s="62">
        <f>IF(ISERROR(VLOOKUP(A27,'Bilgi Giriş Sayfası'!$B$115:$AB$1151,11,FALSE)),0,VLOOKUP(A27,'Bilgi Giriş Sayfası'!$B$115:$AB$1151,11,FALSE))</f>
        <v>0</v>
      </c>
      <c r="J27" s="62">
        <f>IF(ISERROR(VLOOKUP(A27,'Bilgi Giriş Sayfası'!$B$115:$AB$1151,12,FALSE)),0,VLOOKUP(A27,'Bilgi Giriş Sayfası'!$B$115:$AB$1151,12,FALSE))</f>
        <v>0</v>
      </c>
      <c r="K27" s="62">
        <f>IF(ISERROR(VLOOKUP(A27,'Bilgi Giriş Sayfası'!$B$115:$AB$1151,13,FALSE)),0,VLOOKUP(A27,'Bilgi Giriş Sayfası'!$B$115:$AB$1151,13,FALSE))</f>
        <v>0</v>
      </c>
      <c r="L27" s="62">
        <f>IF(ISERROR(VLOOKUP(A27,'Bilgi Giriş Sayfası'!$B$115:$AB$1151,14,FALSE)),0,VLOOKUP(A27,'Bilgi Giriş Sayfası'!$B$115:$AB$1151,14,FALSE))</f>
        <v>0</v>
      </c>
      <c r="M27" s="62">
        <f>IF(ISERROR(VLOOKUP(A27,'Bilgi Giriş Sayfası'!$B$115:$AB$1151,15,FALSE)),0,VLOOKUP(A27,'Bilgi Giriş Sayfası'!$B$115:$AB$1151,15,FALSE))</f>
        <v>0</v>
      </c>
      <c r="N27" s="62">
        <f>IF(ISERROR(VLOOKUP(A27,'Bilgi Giriş Sayfası'!$B$115:$AB$1151,16,FALSE)),0,VLOOKUP(A27,'Bilgi Giriş Sayfası'!$B$115:$AB$1151,16,FALSE))</f>
        <v>0</v>
      </c>
      <c r="O27" s="62">
        <f>IF(ISERROR(VLOOKUP(A27,'Bilgi Giriş Sayfası'!$B$115:$AB$1151,17,FALSE)),0,VLOOKUP(A27,'Bilgi Giriş Sayfası'!$B$115:$AB$1151,17,FALSE))</f>
        <v>0</v>
      </c>
      <c r="P27" s="62">
        <f>IF(ISERROR(VLOOKUP(A27,'Bilgi Giriş Sayfası'!$B$115:$AB$1151,18,FALSE)),0,VLOOKUP(A27,'Bilgi Giriş Sayfası'!$B$115:$AB$1151,18,FALSE))</f>
        <v>0</v>
      </c>
      <c r="Q27" s="14">
        <f>IF(ISERROR(VLOOKUP(A27,'Bilgi Giriş Sayfası'!$B$115:$AB$1151,20,FALSE)),0,VLOOKUP(A27,'Bilgi Giriş Sayfası'!$B$115:$AB$1151,20,FALSE))</f>
        <v>0</v>
      </c>
      <c r="R27" s="14">
        <f>IF(ISERROR(VLOOKUP(A27,'Bilgi Giriş Sayfası'!$B$115:$AB$1151,22,FALSE)),0,VLOOKUP(A27,'Bilgi Giriş Sayfası'!$B$115:$AB$1151,22,FALSE))</f>
        <v>0</v>
      </c>
      <c r="S27" s="14"/>
      <c r="T27" s="14">
        <f>IF(ISERROR(VLOOKUP(A27,'Bilgi Giriş Sayfası'!$B$115:$AB$1151,21,FALSE)),0,VLOOKUP(A27,'Bilgi Giriş Sayfası'!$B$115:$AB$1151,21,FALSE))</f>
        <v>0</v>
      </c>
      <c r="U27" s="141">
        <f t="shared" si="0"/>
        <v>0</v>
      </c>
      <c r="V27" s="15">
        <f>ROUND(Q27*'Bilgi Giriş Sayfası'!$D$107,2)</f>
        <v>0</v>
      </c>
      <c r="W27" s="15">
        <f t="shared" si="1"/>
        <v>0</v>
      </c>
      <c r="X27" s="15">
        <f t="shared" si="2"/>
        <v>0</v>
      </c>
      <c r="Y27" s="15"/>
      <c r="Z27" s="90">
        <f>IF(ISERROR(VLOOKUP(A27,'Bilgi Giriş Sayfası'!$B$115:$U$1151,19,FALSE)),0,VLOOKUP(A27,'Bilgi Giriş Sayfası'!$B$115:$U$1151,19,FALSE))</f>
        <v>0</v>
      </c>
      <c r="AA27" s="119"/>
      <c r="AB27" s="120"/>
      <c r="AC27" s="13">
        <f>IF(ISERROR(VLOOKUP(A27,'Bilgi Giriş Sayfası'!$B$115:$U$1151,7,FALSE)),0,VLOOKUP(A27,'Bilgi Giriş Sayfası'!$B$115:$U$1151,7,FALSE))</f>
        <v>0</v>
      </c>
      <c r="AD27" s="120"/>
      <c r="AF27" s="11"/>
    </row>
    <row r="28" spans="1:32" ht="25.5" customHeight="1">
      <c r="A28" s="131"/>
      <c r="C28" s="23"/>
      <c r="D28" s="23"/>
      <c r="E28" s="12">
        <f t="shared" si="3"/>
        <v>0</v>
      </c>
      <c r="F28" s="13">
        <f>IF(ISERROR(VLOOKUP(A28,'Bilgi Giriş Sayfası'!$B$115:$U$1151,4,FALSE)),0,VLOOKUP(A28,'Bilgi Giriş Sayfası'!$B$115:$U$1151,4,FALSE))</f>
        <v>0</v>
      </c>
      <c r="G28" s="90">
        <f>IF(ISERROR(VLOOKUP(A28,'Bilgi Giriş Sayfası'!$B$115:$U$1151,3,FALSE)),0,VLOOKUP(A28,'Bilgi Giriş Sayfası'!$B$115:$U$1151,3,FALSE))</f>
        <v>0</v>
      </c>
      <c r="H28" s="62">
        <f>IF(ISERROR(VLOOKUP(A28,'Bilgi Giriş Sayfası'!$B$115:$AB$1151,10,FALSE)),0,VLOOKUP(A28,'Bilgi Giriş Sayfası'!$B$115:$AB$1151,10,FALSE))</f>
        <v>0</v>
      </c>
      <c r="I28" s="62">
        <f>IF(ISERROR(VLOOKUP(A28,'Bilgi Giriş Sayfası'!$B$115:$AB$1151,11,FALSE)),0,VLOOKUP(A28,'Bilgi Giriş Sayfası'!$B$115:$AB$1151,11,FALSE))</f>
        <v>0</v>
      </c>
      <c r="J28" s="62">
        <f>IF(ISERROR(VLOOKUP(A28,'Bilgi Giriş Sayfası'!$B$115:$AB$1151,12,FALSE)),0,VLOOKUP(A28,'Bilgi Giriş Sayfası'!$B$115:$AB$1151,12,FALSE))</f>
        <v>0</v>
      </c>
      <c r="K28" s="62">
        <f>IF(ISERROR(VLOOKUP(A28,'Bilgi Giriş Sayfası'!$B$115:$AB$1151,13,FALSE)),0,VLOOKUP(A28,'Bilgi Giriş Sayfası'!$B$115:$AB$1151,13,FALSE))</f>
        <v>0</v>
      </c>
      <c r="L28" s="62">
        <f>IF(ISERROR(VLOOKUP(A28,'Bilgi Giriş Sayfası'!$B$115:$AB$1151,14,FALSE)),0,VLOOKUP(A28,'Bilgi Giriş Sayfası'!$B$115:$AB$1151,14,FALSE))</f>
        <v>0</v>
      </c>
      <c r="M28" s="62">
        <f>IF(ISERROR(VLOOKUP(A28,'Bilgi Giriş Sayfası'!$B$115:$AB$1151,15,FALSE)),0,VLOOKUP(A28,'Bilgi Giriş Sayfası'!$B$115:$AB$1151,15,FALSE))</f>
        <v>0</v>
      </c>
      <c r="N28" s="62">
        <f>IF(ISERROR(VLOOKUP(A28,'Bilgi Giriş Sayfası'!$B$115:$AB$1151,16,FALSE)),0,VLOOKUP(A28,'Bilgi Giriş Sayfası'!$B$115:$AB$1151,16,FALSE))</f>
        <v>0</v>
      </c>
      <c r="O28" s="62">
        <f>IF(ISERROR(VLOOKUP(A28,'Bilgi Giriş Sayfası'!$B$115:$AB$1151,17,FALSE)),0,VLOOKUP(A28,'Bilgi Giriş Sayfası'!$B$115:$AB$1151,17,FALSE))</f>
        <v>0</v>
      </c>
      <c r="P28" s="62">
        <f>IF(ISERROR(VLOOKUP(A28,'Bilgi Giriş Sayfası'!$B$115:$AB$1151,18,FALSE)),0,VLOOKUP(A28,'Bilgi Giriş Sayfası'!$B$115:$AB$1151,18,FALSE))</f>
        <v>0</v>
      </c>
      <c r="Q28" s="14">
        <f>IF(ISERROR(VLOOKUP(A28,'Bilgi Giriş Sayfası'!$B$115:$AB$1151,20,FALSE)),0,VLOOKUP(A28,'Bilgi Giriş Sayfası'!$B$115:$AB$1151,20,FALSE))</f>
        <v>0</v>
      </c>
      <c r="R28" s="14">
        <f>IF(ISERROR(VLOOKUP(A28,'Bilgi Giriş Sayfası'!$B$115:$AB$1151,22,FALSE)),0,VLOOKUP(A28,'Bilgi Giriş Sayfası'!$B$115:$AB$1151,22,FALSE))</f>
        <v>0</v>
      </c>
      <c r="S28" s="14"/>
      <c r="T28" s="14">
        <f>IF(ISERROR(VLOOKUP(A28,'Bilgi Giriş Sayfası'!$B$115:$AB$1151,21,FALSE)),0,VLOOKUP(A28,'Bilgi Giriş Sayfası'!$B$115:$AB$1151,21,FALSE))</f>
        <v>0</v>
      </c>
      <c r="U28" s="141">
        <f t="shared" si="0"/>
        <v>0</v>
      </c>
      <c r="V28" s="15">
        <f>ROUND(Q28*'Bilgi Giriş Sayfası'!$D$107,2)</f>
        <v>0</v>
      </c>
      <c r="W28" s="15">
        <f t="shared" si="1"/>
        <v>0</v>
      </c>
      <c r="X28" s="15">
        <f t="shared" si="2"/>
        <v>0</v>
      </c>
      <c r="Y28" s="15"/>
      <c r="Z28" s="90">
        <f>IF(ISERROR(VLOOKUP(A28,'Bilgi Giriş Sayfası'!$B$115:$U$1151,19,FALSE)),0,VLOOKUP(A28,'Bilgi Giriş Sayfası'!$B$115:$U$1151,19,FALSE))</f>
        <v>0</v>
      </c>
      <c r="AA28" s="119"/>
      <c r="AB28" s="120"/>
      <c r="AC28" s="13">
        <f>IF(ISERROR(VLOOKUP(A28,'Bilgi Giriş Sayfası'!$B$115:$U$1151,7,FALSE)),0,VLOOKUP(A28,'Bilgi Giriş Sayfası'!$B$115:$U$1151,7,FALSE))</f>
        <v>0</v>
      </c>
      <c r="AD28" s="120"/>
      <c r="AF28" s="11"/>
    </row>
    <row r="29" spans="1:32" ht="19.5" thickBot="1">
      <c r="A29" s="131"/>
      <c r="C29" s="23"/>
      <c r="D29" s="23"/>
      <c r="E29" s="12">
        <f t="shared" si="3"/>
        <v>0</v>
      </c>
      <c r="F29" s="13">
        <f>IF(ISERROR(VLOOKUP(A29,'Bilgi Giriş Sayfası'!$B$115:$U$1151,4,FALSE)),0,VLOOKUP(A29,'Bilgi Giriş Sayfası'!$B$115:$U$1151,4,FALSE))</f>
        <v>0</v>
      </c>
      <c r="G29" s="90">
        <f>IF(ISERROR(VLOOKUP(A29,'Bilgi Giriş Sayfası'!$B$115:$U$1151,3,FALSE)),0,VLOOKUP(A29,'Bilgi Giriş Sayfası'!$B$115:$U$1151,3,FALSE))</f>
        <v>0</v>
      </c>
      <c r="H29" s="62">
        <f>IF(ISERROR(VLOOKUP(A29,'Bilgi Giriş Sayfası'!$B$115:$AB$1151,10,FALSE)),0,VLOOKUP(A29,'Bilgi Giriş Sayfası'!$B$115:$AB$1151,10,FALSE))</f>
        <v>0</v>
      </c>
      <c r="I29" s="62">
        <f>IF(ISERROR(VLOOKUP(A29,'Bilgi Giriş Sayfası'!$B$115:$AB$1151,11,FALSE)),0,VLOOKUP(A29,'Bilgi Giriş Sayfası'!$B$115:$AB$1151,11,FALSE))</f>
        <v>0</v>
      </c>
      <c r="J29" s="62">
        <f>IF(ISERROR(VLOOKUP(A29,'Bilgi Giriş Sayfası'!$B$115:$AB$1151,12,FALSE)),0,VLOOKUP(A29,'Bilgi Giriş Sayfası'!$B$115:$AB$1151,12,FALSE))</f>
        <v>0</v>
      </c>
      <c r="K29" s="62">
        <f>IF(ISERROR(VLOOKUP(A29,'Bilgi Giriş Sayfası'!$B$115:$AB$1151,13,FALSE)),0,VLOOKUP(A29,'Bilgi Giriş Sayfası'!$B$115:$AB$1151,13,FALSE))</f>
        <v>0</v>
      </c>
      <c r="L29" s="62">
        <f>IF(ISERROR(VLOOKUP(A29,'Bilgi Giriş Sayfası'!$B$115:$AB$1151,14,FALSE)),0,VLOOKUP(A29,'Bilgi Giriş Sayfası'!$B$115:$AB$1151,14,FALSE))</f>
        <v>0</v>
      </c>
      <c r="M29" s="62">
        <f>IF(ISERROR(VLOOKUP(A29,'Bilgi Giriş Sayfası'!$B$115:$AB$1151,15,FALSE)),0,VLOOKUP(A29,'Bilgi Giriş Sayfası'!$B$115:$AB$1151,15,FALSE))</f>
        <v>0</v>
      </c>
      <c r="N29" s="62">
        <f>IF(ISERROR(VLOOKUP(A29,'Bilgi Giriş Sayfası'!$B$115:$AB$1151,16,FALSE)),0,VLOOKUP(A29,'Bilgi Giriş Sayfası'!$B$115:$AB$1151,16,FALSE))</f>
        <v>0</v>
      </c>
      <c r="O29" s="62">
        <f>IF(ISERROR(VLOOKUP(A29,'Bilgi Giriş Sayfası'!$B$115:$AB$1151,17,FALSE)),0,VLOOKUP(A29,'Bilgi Giriş Sayfası'!$B$115:$AB$1151,17,FALSE))</f>
        <v>0</v>
      </c>
      <c r="P29" s="62">
        <f>IF(ISERROR(VLOOKUP(A29,'Bilgi Giriş Sayfası'!$B$115:$AB$1151,18,FALSE)),0,VLOOKUP(A29,'Bilgi Giriş Sayfası'!$B$115:$AB$1151,18,FALSE))</f>
        <v>0</v>
      </c>
      <c r="Q29" s="14">
        <f>IF(ISERROR(VLOOKUP(A29,'Bilgi Giriş Sayfası'!$B$115:$AB$1151,20,FALSE)),0,VLOOKUP(A29,'Bilgi Giriş Sayfası'!$B$115:$AB$1151,20,FALSE))</f>
        <v>0</v>
      </c>
      <c r="R29" s="14">
        <f>IF(ISERROR(VLOOKUP(A29,'Bilgi Giriş Sayfası'!$B$115:$AB$1151,22,FALSE)),0,VLOOKUP(A29,'Bilgi Giriş Sayfası'!$B$115:$AB$1151,22,FALSE))</f>
        <v>0</v>
      </c>
      <c r="S29" s="14"/>
      <c r="T29" s="14">
        <f>IF(ISERROR(VLOOKUP(A29,'Bilgi Giriş Sayfası'!$B$115:$AB$1151,21,FALSE)),0,VLOOKUP(A29,'Bilgi Giriş Sayfası'!$B$115:$AB$1151,21,FALSE))</f>
        <v>0</v>
      </c>
      <c r="U29" s="141">
        <f t="shared" si="0"/>
        <v>0</v>
      </c>
      <c r="V29" s="15">
        <f>ROUND(Q29*'Bilgi Giriş Sayfası'!$D$107,2)</f>
        <v>0</v>
      </c>
      <c r="W29" s="15">
        <f t="shared" si="1"/>
        <v>0</v>
      </c>
      <c r="X29" s="15">
        <f t="shared" si="2"/>
        <v>0</v>
      </c>
      <c r="Y29" s="15"/>
      <c r="Z29" s="90">
        <f>IF(ISERROR(VLOOKUP(A29,'Bilgi Giriş Sayfası'!$B$115:$U$1151,19,FALSE)),0,VLOOKUP(A29,'Bilgi Giriş Sayfası'!$B$115:$U$1151,19,FALSE))</f>
        <v>0</v>
      </c>
      <c r="AA29" s="119"/>
      <c r="AB29" s="120"/>
      <c r="AC29" s="13">
        <f>IF(ISERROR(VLOOKUP(A29,'Bilgi Giriş Sayfası'!$B$115:$U$1151,7,FALSE)),0,VLOOKUP(A29,'Bilgi Giriş Sayfası'!$B$115:$U$1151,7,FALSE))</f>
        <v>0</v>
      </c>
      <c r="AD29" s="120"/>
      <c r="AF29" s="11"/>
    </row>
    <row r="30" spans="3:32" ht="30" customHeight="1" thickBot="1" thickTop="1">
      <c r="C30" s="23"/>
      <c r="D30" s="23"/>
      <c r="E30" s="20"/>
      <c r="F30" s="20"/>
      <c r="G30" s="16" t="s">
        <v>16</v>
      </c>
      <c r="H30" s="122"/>
      <c r="I30" s="123"/>
      <c r="J30" s="17" t="s">
        <v>5</v>
      </c>
      <c r="K30" s="16"/>
      <c r="L30" s="18"/>
      <c r="M30" s="16"/>
      <c r="N30" s="16"/>
      <c r="O30" s="16"/>
      <c r="P30" s="18"/>
      <c r="Q30" s="16">
        <f>SUM(Q6:Q29)</f>
        <v>0</v>
      </c>
      <c r="R30" s="19"/>
      <c r="S30" s="20"/>
      <c r="T30" s="18"/>
      <c r="U30" s="16">
        <f>SUM(U6:U29)</f>
        <v>0</v>
      </c>
      <c r="V30" s="18">
        <f>SUM(V6:V29)</f>
        <v>0</v>
      </c>
      <c r="W30" s="18">
        <f>SUM(W6:W29)</f>
        <v>0</v>
      </c>
      <c r="X30" s="18">
        <f>SUM(X6:X29)</f>
        <v>0</v>
      </c>
      <c r="Y30" s="20"/>
      <c r="Z30" s="18"/>
      <c r="AA30" s="119"/>
      <c r="AB30" s="120"/>
      <c r="AC30" s="120"/>
      <c r="AD30" s="120"/>
      <c r="AF30" s="11"/>
    </row>
    <row r="31" spans="3:32" ht="18.75" customHeight="1" thickTop="1">
      <c r="C31" s="23"/>
      <c r="D31" s="23"/>
      <c r="F31" s="177" t="str">
        <f>CONCATENATE(F2," ","Uzaktan Eğitim ekders Ücret Olarak Toplam")</f>
        <v>  Uzaktan Eğitim ekders Ücret Olarak Toplam</v>
      </c>
      <c r="G31" s="177"/>
      <c r="H31" s="177"/>
      <c r="I31" s="177"/>
      <c r="J31" s="177"/>
      <c r="K31" s="177"/>
      <c r="L31" s="174">
        <f>+Q64</f>
        <v>0</v>
      </c>
      <c r="M31" s="174"/>
      <c r="N31" s="174"/>
      <c r="O31" s="174"/>
      <c r="P31" s="174"/>
      <c r="Q31" s="124" t="str">
        <f>("TL Tahakkuk Ettirilmiştir.")</f>
        <v>TL Tahakkuk Ettirilmiştir.</v>
      </c>
      <c r="R31" s="124"/>
      <c r="S31" s="125"/>
      <c r="T31" s="172">
        <f ca="1">TODAY()</f>
        <v>44096</v>
      </c>
      <c r="U31" s="172"/>
      <c r="V31" s="172"/>
      <c r="W31" s="126"/>
      <c r="X31" s="127"/>
      <c r="Y31" s="127"/>
      <c r="Z31" s="127"/>
      <c r="AA31" s="23"/>
      <c r="AB31" s="120"/>
      <c r="AC31" s="120"/>
      <c r="AD31" s="120"/>
      <c r="AF31" s="11"/>
    </row>
    <row r="32" spans="3:32" ht="18" customHeight="1">
      <c r="C32" s="23"/>
      <c r="D32" s="23"/>
      <c r="F32" s="23"/>
      <c r="G32" s="5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5"/>
      <c r="S32" s="5"/>
      <c r="T32" s="23"/>
      <c r="U32" s="23"/>
      <c r="X32" s="21" t="s">
        <v>17</v>
      </c>
      <c r="Y32" s="21"/>
      <c r="Z32" s="23"/>
      <c r="AA32" s="23"/>
      <c r="AB32" s="120"/>
      <c r="AC32" s="120"/>
      <c r="AD32" s="120"/>
      <c r="AF32" s="11"/>
    </row>
    <row r="33" spans="3:32" ht="18.75">
      <c r="C33" s="23"/>
      <c r="D33" s="23"/>
      <c r="F33" s="23"/>
      <c r="G33" s="22"/>
      <c r="H33" s="23"/>
      <c r="I33" s="23"/>
      <c r="J33" s="23"/>
      <c r="K33" s="5" t="s">
        <v>5</v>
      </c>
      <c r="L33" s="23"/>
      <c r="M33" s="23"/>
      <c r="N33" s="23"/>
      <c r="O33" s="23"/>
      <c r="P33" s="23"/>
      <c r="Q33" s="23"/>
      <c r="R33" s="23" t="s">
        <v>5</v>
      </c>
      <c r="S33" s="23"/>
      <c r="T33" s="5" t="s">
        <v>5</v>
      </c>
      <c r="U33" s="5"/>
      <c r="X33" s="22">
        <f>+'Bilgi Giriş Sayfası'!J107</f>
        <v>0</v>
      </c>
      <c r="Y33" s="22"/>
      <c r="Z33" s="23"/>
      <c r="AA33" s="23"/>
      <c r="AB33" s="120"/>
      <c r="AC33" s="120"/>
      <c r="AD33" s="120"/>
      <c r="AF33" s="11"/>
    </row>
    <row r="34" spans="3:32" ht="18.75">
      <c r="C34" s="23"/>
      <c r="D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 t="s">
        <v>5</v>
      </c>
      <c r="S34" s="23"/>
      <c r="T34" s="5" t="s">
        <v>5</v>
      </c>
      <c r="U34" s="5"/>
      <c r="X34" s="22">
        <f>+'Bilgi Giriş Sayfası'!J108</f>
        <v>0</v>
      </c>
      <c r="Y34" s="24"/>
      <c r="Z34" s="23"/>
      <c r="AA34" s="23"/>
      <c r="AB34" s="120"/>
      <c r="AC34" s="120"/>
      <c r="AD34" s="120"/>
      <c r="AF34" s="11"/>
    </row>
    <row r="35" spans="3:27" ht="18.75">
      <c r="C35" s="23"/>
      <c r="D35" s="23"/>
      <c r="E35" s="23"/>
      <c r="F35" s="173" t="str">
        <f>+F1</f>
        <v>Uzaktan Eğitim Ekders  Bordrosu</v>
      </c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14"/>
      <c r="X35" s="3" t="s">
        <v>7</v>
      </c>
      <c r="Y35" s="3" t="s">
        <v>4</v>
      </c>
      <c r="Z35" s="115" t="str">
        <f>+Z1</f>
        <v>Eylül</v>
      </c>
      <c r="AA35" s="23"/>
    </row>
    <row r="36" spans="3:27" ht="18.75">
      <c r="C36" s="23"/>
      <c r="D36" s="23"/>
      <c r="E36" s="23"/>
      <c r="F36" s="142" t="str">
        <f>+F2</f>
        <v> </v>
      </c>
      <c r="G36" s="23"/>
      <c r="H36" s="23"/>
      <c r="I36" s="23"/>
      <c r="J36" s="5"/>
      <c r="K36" s="23"/>
      <c r="L36" s="23"/>
      <c r="M36" s="23"/>
      <c r="N36" s="23"/>
      <c r="O36" s="23"/>
      <c r="P36" s="23"/>
      <c r="Q36" s="23"/>
      <c r="R36" s="5"/>
      <c r="S36" s="5"/>
      <c r="T36" s="23" t="s">
        <v>240</v>
      </c>
      <c r="U36" s="23">
        <f>U2+1</f>
        <v>2</v>
      </c>
      <c r="X36" s="6" t="s">
        <v>6</v>
      </c>
      <c r="Y36" s="7" t="s">
        <v>4</v>
      </c>
      <c r="Z36" s="115">
        <f>+Z2</f>
        <v>2020</v>
      </c>
      <c r="AA36" s="23"/>
    </row>
    <row r="37" spans="3:27" ht="18.75">
      <c r="C37" s="23"/>
      <c r="D37" s="23"/>
      <c r="E37" s="13"/>
      <c r="F37" s="117"/>
      <c r="G37" s="8"/>
      <c r="H37" s="117"/>
      <c r="I37" s="117"/>
      <c r="J37" s="117"/>
      <c r="K37" s="117"/>
      <c r="L37" s="8"/>
      <c r="M37" s="8"/>
      <c r="N37" s="8"/>
      <c r="O37" s="8"/>
      <c r="P37" s="8"/>
      <c r="Q37" s="8"/>
      <c r="R37" s="117"/>
      <c r="S37" s="117"/>
      <c r="T37" s="117"/>
      <c r="U37" s="117"/>
      <c r="V37" s="13"/>
      <c r="W37" s="117"/>
      <c r="X37" s="117"/>
      <c r="Y37" s="117"/>
      <c r="Z37" s="118"/>
      <c r="AA37" s="119"/>
    </row>
    <row r="38" spans="3:28" ht="33.75" customHeight="1">
      <c r="C38" s="23"/>
      <c r="D38" s="23"/>
      <c r="E38" s="168" t="s">
        <v>9</v>
      </c>
      <c r="F38" s="178" t="s">
        <v>10</v>
      </c>
      <c r="G38" s="178" t="s">
        <v>11</v>
      </c>
      <c r="H38" s="175" t="s">
        <v>223</v>
      </c>
      <c r="I38" s="175" t="s">
        <v>224</v>
      </c>
      <c r="J38" s="175" t="s">
        <v>225</v>
      </c>
      <c r="K38" s="175" t="s">
        <v>226</v>
      </c>
      <c r="L38" s="175" t="s">
        <v>227</v>
      </c>
      <c r="M38" s="175" t="s">
        <v>230</v>
      </c>
      <c r="N38" s="153"/>
      <c r="O38" s="153"/>
      <c r="P38" s="175" t="s">
        <v>231</v>
      </c>
      <c r="Q38" s="10" t="s">
        <v>194</v>
      </c>
      <c r="R38" s="170" t="s">
        <v>235</v>
      </c>
      <c r="S38" s="10"/>
      <c r="T38" s="168" t="s">
        <v>236</v>
      </c>
      <c r="U38" s="168" t="s">
        <v>237</v>
      </c>
      <c r="V38" s="168" t="s">
        <v>12</v>
      </c>
      <c r="W38" s="168" t="s">
        <v>13</v>
      </c>
      <c r="X38" s="168" t="s">
        <v>14</v>
      </c>
      <c r="Y38" s="10"/>
      <c r="Z38" s="168" t="s">
        <v>15</v>
      </c>
      <c r="AA38" s="119"/>
      <c r="AB38" s="120"/>
    </row>
    <row r="39" spans="1:28" ht="47.25">
      <c r="A39" s="121" t="s">
        <v>209</v>
      </c>
      <c r="C39" s="23"/>
      <c r="D39" s="23"/>
      <c r="E39" s="169"/>
      <c r="F39" s="179"/>
      <c r="G39" s="179"/>
      <c r="H39" s="176"/>
      <c r="I39" s="176"/>
      <c r="J39" s="176"/>
      <c r="K39" s="176"/>
      <c r="L39" s="176"/>
      <c r="M39" s="176"/>
      <c r="N39" s="154"/>
      <c r="O39" s="154"/>
      <c r="P39" s="176"/>
      <c r="Q39" s="10"/>
      <c r="R39" s="171"/>
      <c r="S39" s="10"/>
      <c r="T39" s="169"/>
      <c r="U39" s="169"/>
      <c r="V39" s="169"/>
      <c r="W39" s="169"/>
      <c r="X39" s="169"/>
      <c r="Y39" s="10"/>
      <c r="Z39" s="169"/>
      <c r="AA39" s="119"/>
      <c r="AB39" s="120"/>
    </row>
    <row r="40" spans="3:29" ht="18.75">
      <c r="C40" s="23"/>
      <c r="D40" s="23"/>
      <c r="E40" s="12"/>
      <c r="F40" s="180" t="s">
        <v>206</v>
      </c>
      <c r="G40" s="181"/>
      <c r="H40" s="181"/>
      <c r="I40" s="181"/>
      <c r="J40" s="181"/>
      <c r="K40" s="128">
        <f>+K30</f>
        <v>0</v>
      </c>
      <c r="L40" s="76"/>
      <c r="M40" s="76"/>
      <c r="N40" s="76"/>
      <c r="O40" s="76"/>
      <c r="P40" s="77"/>
      <c r="Q40" s="128">
        <f>+Q30</f>
        <v>0</v>
      </c>
      <c r="R40" s="14">
        <f>IF(ISERROR(VLOOKUP(A40,'Bilgi Giriş Sayfası'!$B$115:$Z$152,15,FALSE)),0,VLOOKUP(A40,'Bilgi Giriş Sayfası'!$B$115:$Z$152,15,FALSE))</f>
        <v>0</v>
      </c>
      <c r="S40" s="14"/>
      <c r="T40" s="128">
        <f>+T30</f>
        <v>0</v>
      </c>
      <c r="U40" s="128">
        <f>+U30</f>
        <v>0</v>
      </c>
      <c r="V40" s="128">
        <f>+V30</f>
        <v>0</v>
      </c>
      <c r="W40" s="128">
        <f>+W30</f>
        <v>0</v>
      </c>
      <c r="X40" s="128">
        <f>+X30</f>
        <v>0</v>
      </c>
      <c r="Y40" s="15"/>
      <c r="Z40" s="13"/>
      <c r="AA40" s="119"/>
      <c r="AB40" s="120"/>
      <c r="AC40" s="13">
        <f>IF(ISERROR(VLOOKUP(A40,'Bilgi Giriş Sayfası'!$B$115:$U$152,7,FALSE)),0,VLOOKUP(A40,'Bilgi Giriş Sayfası'!$B$115:$U$152,7,FALSE))</f>
        <v>0</v>
      </c>
    </row>
    <row r="41" spans="1:29" ht="18.75">
      <c r="A41" s="131"/>
      <c r="C41" s="23"/>
      <c r="D41" s="23"/>
      <c r="E41" s="12">
        <f>IF(A41&lt;=0,0,E29+1)</f>
        <v>0</v>
      </c>
      <c r="F41" s="13">
        <f>IF(ISERROR(VLOOKUP(A41,'Bilgi Giriş Sayfası'!$B$115:$U$1151,4,FALSE)),0,VLOOKUP(A41,'Bilgi Giriş Sayfası'!$B$115:$U$1151,4,FALSE))</f>
        <v>0</v>
      </c>
      <c r="G41" s="90">
        <f>IF(ISERROR(VLOOKUP(A41,'Bilgi Giriş Sayfası'!$B$115:$U$1151,3,FALSE)),0,VLOOKUP(A41,'Bilgi Giriş Sayfası'!$B$115:$U$1151,3,FALSE))</f>
        <v>0</v>
      </c>
      <c r="H41" s="62">
        <f>IF(ISERROR(VLOOKUP(A41,'Bilgi Giriş Sayfası'!$B$115:$AB$1151,10,FALSE)),0,VLOOKUP(A41,'Bilgi Giriş Sayfası'!$B$115:$AB$1151,10,FALSE))</f>
        <v>0</v>
      </c>
      <c r="I41" s="62">
        <f>IF(ISERROR(VLOOKUP(A41,'Bilgi Giriş Sayfası'!$B$115:$AB$1151,11,FALSE)),0,VLOOKUP(A41,'Bilgi Giriş Sayfası'!$B$115:$AB$1151,11,FALSE))</f>
        <v>0</v>
      </c>
      <c r="J41" s="62">
        <f>IF(ISERROR(VLOOKUP(A41,'Bilgi Giriş Sayfası'!$B$115:$AB$1151,12,FALSE)),0,VLOOKUP(A41,'Bilgi Giriş Sayfası'!$B$115:$AB$1151,12,FALSE))</f>
        <v>0</v>
      </c>
      <c r="K41" s="62">
        <f>IF(ISERROR(VLOOKUP(A41,'Bilgi Giriş Sayfası'!$B$115:$AB$1151,13,FALSE)),0,VLOOKUP(A41,'Bilgi Giriş Sayfası'!$B$115:$AB$1151,13,FALSE))</f>
        <v>0</v>
      </c>
      <c r="L41" s="62">
        <f>IF(ISERROR(VLOOKUP(A41,'Bilgi Giriş Sayfası'!$B$115:$AB$1151,14,FALSE)),0,VLOOKUP(A41,'Bilgi Giriş Sayfası'!$B$115:$AB$1151,14,FALSE))</f>
        <v>0</v>
      </c>
      <c r="M41" s="62">
        <f>IF(ISERROR(VLOOKUP(A41,'Bilgi Giriş Sayfası'!$B$115:$AB$1151,15,FALSE)),0,VLOOKUP(A41,'Bilgi Giriş Sayfası'!$B$115:$AB$1151,15,FALSE))</f>
        <v>0</v>
      </c>
      <c r="N41" s="62">
        <f>IF(ISERROR(VLOOKUP(A41,'Bilgi Giriş Sayfası'!$B$115:$AB$1151,16,FALSE)),0,VLOOKUP(A41,'Bilgi Giriş Sayfası'!$B$115:$AB$1151,16,FALSE))</f>
        <v>0</v>
      </c>
      <c r="O41" s="62">
        <f>IF(ISERROR(VLOOKUP(A41,'Bilgi Giriş Sayfası'!$B$115:$AB$1151,17,FALSE)),0,VLOOKUP(A41,'Bilgi Giriş Sayfası'!$B$115:$AB$1151,17,FALSE))</f>
        <v>0</v>
      </c>
      <c r="P41" s="62">
        <f>IF(ISERROR(VLOOKUP(A41,'Bilgi Giriş Sayfası'!$B$115:$AB$1151,18,FALSE)),0,VLOOKUP(A41,'Bilgi Giriş Sayfası'!$B$115:$AB$1151,18,FALSE))</f>
        <v>0</v>
      </c>
      <c r="Q41" s="14">
        <f>IF(ISERROR(VLOOKUP(A41,'Bilgi Giriş Sayfası'!$B$115:$AB$1151,20,FALSE)),0,VLOOKUP(A41,'Bilgi Giriş Sayfası'!$B$115:$AB$1151,20,FALSE))</f>
        <v>0</v>
      </c>
      <c r="R41" s="14">
        <f>IF(ISERROR(VLOOKUP(A41,'Bilgi Giriş Sayfası'!$B$115:$AB$1151,22,FALSE)),0,VLOOKUP(A41,'Bilgi Giriş Sayfası'!$B$115:$AB$1151,22,FALSE))</f>
        <v>0</v>
      </c>
      <c r="S41" s="14"/>
      <c r="T41" s="14">
        <f>IF(ISERROR(VLOOKUP(A41,'Bilgi Giriş Sayfası'!$B$115:$AB$1151,21,FALSE)),0,VLOOKUP(A41,'Bilgi Giriş Sayfası'!$B$115:$AB$1151,21,FALSE))</f>
        <v>0</v>
      </c>
      <c r="U41" s="141">
        <f>ROUND(Q41*T41,2)</f>
        <v>0</v>
      </c>
      <c r="V41" s="15">
        <f>ROUND(Q41*'Bilgi Giriş Sayfası'!$D$107,2)</f>
        <v>0</v>
      </c>
      <c r="W41" s="15">
        <f>U41+V41</f>
        <v>0</v>
      </c>
      <c r="X41" s="15">
        <f>Q41-W41</f>
        <v>0</v>
      </c>
      <c r="Y41" s="15"/>
      <c r="Z41" s="90">
        <f>IF(ISERROR(VLOOKUP(A41,'Bilgi Giriş Sayfası'!$B$115:$U$1151,19,FALSE)),0,VLOOKUP(A41,'Bilgi Giriş Sayfası'!$B$115:$U$1151,19,FALSE))</f>
        <v>0</v>
      </c>
      <c r="AA41" s="119"/>
      <c r="AB41" s="120"/>
      <c r="AC41" s="13">
        <f>IF(ISERROR(VLOOKUP(A41,'Bilgi Giriş Sayfası'!$B$115:$U$1151,7,FALSE)),0,VLOOKUP(A41,'Bilgi Giriş Sayfası'!$B$115:$U$1151,7,FALSE))</f>
        <v>0</v>
      </c>
    </row>
    <row r="42" spans="1:29" ht="18.75">
      <c r="A42" s="131"/>
      <c r="C42" s="23"/>
      <c r="D42" s="23"/>
      <c r="E42" s="12">
        <f>IF(A42&lt;=0,0,E41+1)</f>
        <v>0</v>
      </c>
      <c r="F42" s="13">
        <f>IF(ISERROR(VLOOKUP(A42,'Bilgi Giriş Sayfası'!$B$115:$U$1151,4,FALSE)),0,VLOOKUP(A42,'Bilgi Giriş Sayfası'!$B$115:$U$1151,4,FALSE))</f>
        <v>0</v>
      </c>
      <c r="G42" s="90">
        <f>IF(ISERROR(VLOOKUP(A42,'Bilgi Giriş Sayfası'!$B$115:$U$1151,3,FALSE)),0,VLOOKUP(A42,'Bilgi Giriş Sayfası'!$B$115:$U$1151,3,FALSE))</f>
        <v>0</v>
      </c>
      <c r="H42" s="62">
        <f>IF(ISERROR(VLOOKUP(A42,'Bilgi Giriş Sayfası'!$B$115:$AB$1151,10,FALSE)),0,VLOOKUP(A42,'Bilgi Giriş Sayfası'!$B$115:$AB$1151,10,FALSE))</f>
        <v>0</v>
      </c>
      <c r="I42" s="62">
        <f>IF(ISERROR(VLOOKUP(A42,'Bilgi Giriş Sayfası'!$B$115:$AB$1151,11,FALSE)),0,VLOOKUP(A42,'Bilgi Giriş Sayfası'!$B$115:$AB$1151,11,FALSE))</f>
        <v>0</v>
      </c>
      <c r="J42" s="62">
        <f>IF(ISERROR(VLOOKUP(A42,'Bilgi Giriş Sayfası'!$B$115:$AB$1151,12,FALSE)),0,VLOOKUP(A42,'Bilgi Giriş Sayfası'!$B$115:$AB$1151,12,FALSE))</f>
        <v>0</v>
      </c>
      <c r="K42" s="62">
        <f>IF(ISERROR(VLOOKUP(A42,'Bilgi Giriş Sayfası'!$B$115:$AB$1151,13,FALSE)),0,VLOOKUP(A42,'Bilgi Giriş Sayfası'!$B$115:$AB$1151,13,FALSE))</f>
        <v>0</v>
      </c>
      <c r="L42" s="62">
        <f>IF(ISERROR(VLOOKUP(A42,'Bilgi Giriş Sayfası'!$B$115:$AB$1151,14,FALSE)),0,VLOOKUP(A42,'Bilgi Giriş Sayfası'!$B$115:$AB$1151,14,FALSE))</f>
        <v>0</v>
      </c>
      <c r="M42" s="62">
        <f>IF(ISERROR(VLOOKUP(A42,'Bilgi Giriş Sayfası'!$B$115:$AB$1151,15,FALSE)),0,VLOOKUP(A42,'Bilgi Giriş Sayfası'!$B$115:$AB$1151,15,FALSE))</f>
        <v>0</v>
      </c>
      <c r="N42" s="62">
        <f>IF(ISERROR(VLOOKUP(A42,'Bilgi Giriş Sayfası'!$B$115:$AB$1151,16,FALSE)),0,VLOOKUP(A42,'Bilgi Giriş Sayfası'!$B$115:$AB$1151,16,FALSE))</f>
        <v>0</v>
      </c>
      <c r="O42" s="62">
        <f>IF(ISERROR(VLOOKUP(A42,'Bilgi Giriş Sayfası'!$B$115:$AB$1151,17,FALSE)),0,VLOOKUP(A42,'Bilgi Giriş Sayfası'!$B$115:$AB$1151,17,FALSE))</f>
        <v>0</v>
      </c>
      <c r="P42" s="62">
        <f>IF(ISERROR(VLOOKUP(A42,'Bilgi Giriş Sayfası'!$B$115:$AB$1151,18,FALSE)),0,VLOOKUP(A42,'Bilgi Giriş Sayfası'!$B$115:$AB$1151,18,FALSE))</f>
        <v>0</v>
      </c>
      <c r="Q42" s="14">
        <f>IF(ISERROR(VLOOKUP(A42,'Bilgi Giriş Sayfası'!$B$115:$AB$1151,20,FALSE)),0,VLOOKUP(A42,'Bilgi Giriş Sayfası'!$B$115:$AB$1151,20,FALSE))</f>
        <v>0</v>
      </c>
      <c r="R42" s="14">
        <f>IF(ISERROR(VLOOKUP(A42,'Bilgi Giriş Sayfası'!$B$115:$AB$1151,22,FALSE)),0,VLOOKUP(A42,'Bilgi Giriş Sayfası'!$B$115:$AB$1151,22,FALSE))</f>
        <v>0</v>
      </c>
      <c r="S42" s="14"/>
      <c r="T42" s="14">
        <f>IF(ISERROR(VLOOKUP(A42,'Bilgi Giriş Sayfası'!$B$115:$AB$1151,21,FALSE)),0,VLOOKUP(A42,'Bilgi Giriş Sayfası'!$B$115:$AB$1151,21,FALSE))</f>
        <v>0</v>
      </c>
      <c r="U42" s="141">
        <f aca="true" t="shared" si="4" ref="U42:U63">ROUND(Q42*T42,2)</f>
        <v>0</v>
      </c>
      <c r="V42" s="15">
        <f>ROUND(Q42*'Bilgi Giriş Sayfası'!$D$107,2)</f>
        <v>0</v>
      </c>
      <c r="W42" s="15">
        <f aca="true" t="shared" si="5" ref="W42:W63">U42+V42</f>
        <v>0</v>
      </c>
      <c r="X42" s="15">
        <f aca="true" t="shared" si="6" ref="X42:X63">Q42-W42</f>
        <v>0</v>
      </c>
      <c r="Y42" s="15"/>
      <c r="Z42" s="90">
        <f>IF(ISERROR(VLOOKUP(A42,'Bilgi Giriş Sayfası'!$B$115:$U$1151,19,FALSE)),0,VLOOKUP(A42,'Bilgi Giriş Sayfası'!$B$115:$U$1151,19,FALSE))</f>
        <v>0</v>
      </c>
      <c r="AA42" s="119"/>
      <c r="AB42" s="120"/>
      <c r="AC42" s="13">
        <f>IF(ISERROR(VLOOKUP(A42,'Bilgi Giriş Sayfası'!$B$115:$U$1151,7,FALSE)),0,VLOOKUP(A42,'Bilgi Giriş Sayfası'!$B$115:$U$1151,7,FALSE))</f>
        <v>0</v>
      </c>
    </row>
    <row r="43" spans="1:29" ht="18.75">
      <c r="A43" s="131"/>
      <c r="C43" s="23"/>
      <c r="D43" s="23"/>
      <c r="E43" s="12">
        <f aca="true" t="shared" si="7" ref="E43:E63">IF(A43&lt;=0,0,E42+1)</f>
        <v>0</v>
      </c>
      <c r="F43" s="13">
        <f>IF(ISERROR(VLOOKUP(A43,'Bilgi Giriş Sayfası'!$B$115:$U$1151,4,FALSE)),0,VLOOKUP(A43,'Bilgi Giriş Sayfası'!$B$115:$U$1151,4,FALSE))</f>
        <v>0</v>
      </c>
      <c r="G43" s="90">
        <f>IF(ISERROR(VLOOKUP(A43,'Bilgi Giriş Sayfası'!$B$115:$U$1151,3,FALSE)),0,VLOOKUP(A43,'Bilgi Giriş Sayfası'!$B$115:$U$1151,3,FALSE))</f>
        <v>0</v>
      </c>
      <c r="H43" s="62">
        <f>IF(ISERROR(VLOOKUP(A43,'Bilgi Giriş Sayfası'!$B$115:$AB$1151,10,FALSE)),0,VLOOKUP(A43,'Bilgi Giriş Sayfası'!$B$115:$AB$1151,10,FALSE))</f>
        <v>0</v>
      </c>
      <c r="I43" s="62">
        <f>IF(ISERROR(VLOOKUP(A43,'Bilgi Giriş Sayfası'!$B$115:$AB$1151,11,FALSE)),0,VLOOKUP(A43,'Bilgi Giriş Sayfası'!$B$115:$AB$1151,11,FALSE))</f>
        <v>0</v>
      </c>
      <c r="J43" s="62">
        <f>IF(ISERROR(VLOOKUP(A43,'Bilgi Giriş Sayfası'!$B$115:$AB$1151,12,FALSE)),0,VLOOKUP(A43,'Bilgi Giriş Sayfası'!$B$115:$AB$1151,12,FALSE))</f>
        <v>0</v>
      </c>
      <c r="K43" s="62">
        <f>IF(ISERROR(VLOOKUP(A43,'Bilgi Giriş Sayfası'!$B$115:$AB$1151,13,FALSE)),0,VLOOKUP(A43,'Bilgi Giriş Sayfası'!$B$115:$AB$1151,13,FALSE))</f>
        <v>0</v>
      </c>
      <c r="L43" s="62">
        <f>IF(ISERROR(VLOOKUP(A43,'Bilgi Giriş Sayfası'!$B$115:$AB$1151,14,FALSE)),0,VLOOKUP(A43,'Bilgi Giriş Sayfası'!$B$115:$AB$1151,14,FALSE))</f>
        <v>0</v>
      </c>
      <c r="M43" s="62">
        <f>IF(ISERROR(VLOOKUP(A43,'Bilgi Giriş Sayfası'!$B$115:$AB$1151,15,FALSE)),0,VLOOKUP(A43,'Bilgi Giriş Sayfası'!$B$115:$AB$1151,15,FALSE))</f>
        <v>0</v>
      </c>
      <c r="N43" s="62">
        <f>IF(ISERROR(VLOOKUP(A43,'Bilgi Giriş Sayfası'!$B$115:$AB$1151,16,FALSE)),0,VLOOKUP(A43,'Bilgi Giriş Sayfası'!$B$115:$AB$1151,16,FALSE))</f>
        <v>0</v>
      </c>
      <c r="O43" s="62">
        <f>IF(ISERROR(VLOOKUP(A43,'Bilgi Giriş Sayfası'!$B$115:$AB$1151,17,FALSE)),0,VLOOKUP(A43,'Bilgi Giriş Sayfası'!$B$115:$AB$1151,17,FALSE))</f>
        <v>0</v>
      </c>
      <c r="P43" s="62">
        <f>IF(ISERROR(VLOOKUP(A43,'Bilgi Giriş Sayfası'!$B$115:$AB$1151,18,FALSE)),0,VLOOKUP(A43,'Bilgi Giriş Sayfası'!$B$115:$AB$1151,18,FALSE))</f>
        <v>0</v>
      </c>
      <c r="Q43" s="14">
        <f>IF(ISERROR(VLOOKUP(A43,'Bilgi Giriş Sayfası'!$B$115:$AB$1151,20,FALSE)),0,VLOOKUP(A43,'Bilgi Giriş Sayfası'!$B$115:$AB$1151,20,FALSE))</f>
        <v>0</v>
      </c>
      <c r="R43" s="14">
        <f>IF(ISERROR(VLOOKUP(A43,'Bilgi Giriş Sayfası'!$B$115:$AB$1151,22,FALSE)),0,VLOOKUP(A43,'Bilgi Giriş Sayfası'!$B$115:$AB$1151,22,FALSE))</f>
        <v>0</v>
      </c>
      <c r="S43" s="14"/>
      <c r="T43" s="14">
        <f>IF(ISERROR(VLOOKUP(A43,'Bilgi Giriş Sayfası'!$B$115:$AB$1151,21,FALSE)),0,VLOOKUP(A43,'Bilgi Giriş Sayfası'!$B$115:$AB$1151,21,FALSE))</f>
        <v>0</v>
      </c>
      <c r="U43" s="141">
        <f t="shared" si="4"/>
        <v>0</v>
      </c>
      <c r="V43" s="15">
        <f>ROUND(Q43*'Bilgi Giriş Sayfası'!$D$107,2)</f>
        <v>0</v>
      </c>
      <c r="W43" s="15">
        <f t="shared" si="5"/>
        <v>0</v>
      </c>
      <c r="X43" s="15">
        <f t="shared" si="6"/>
        <v>0</v>
      </c>
      <c r="Y43" s="15"/>
      <c r="Z43" s="90">
        <f>IF(ISERROR(VLOOKUP(A43,'Bilgi Giriş Sayfası'!$B$115:$U$1151,19,FALSE)),0,VLOOKUP(A43,'Bilgi Giriş Sayfası'!$B$115:$U$1151,19,FALSE))</f>
        <v>0</v>
      </c>
      <c r="AA43" s="119"/>
      <c r="AB43" s="120"/>
      <c r="AC43" s="13">
        <f>IF(ISERROR(VLOOKUP(A43,'Bilgi Giriş Sayfası'!$B$115:$U$1151,7,FALSE)),0,VLOOKUP(A43,'Bilgi Giriş Sayfası'!$B$115:$U$1151,7,FALSE))</f>
        <v>0</v>
      </c>
    </row>
    <row r="44" spans="1:29" ht="18.75">
      <c r="A44" s="131"/>
      <c r="C44" s="23"/>
      <c r="D44" s="23"/>
      <c r="E44" s="12">
        <f t="shared" si="7"/>
        <v>0</v>
      </c>
      <c r="F44" s="13">
        <f>IF(ISERROR(VLOOKUP(A44,'Bilgi Giriş Sayfası'!$B$115:$U$1151,4,FALSE)),0,VLOOKUP(A44,'Bilgi Giriş Sayfası'!$B$115:$U$1151,4,FALSE))</f>
        <v>0</v>
      </c>
      <c r="G44" s="90">
        <f>IF(ISERROR(VLOOKUP(A44,'Bilgi Giriş Sayfası'!$B$115:$U$1151,3,FALSE)),0,VLOOKUP(A44,'Bilgi Giriş Sayfası'!$B$115:$U$1151,3,FALSE))</f>
        <v>0</v>
      </c>
      <c r="H44" s="62">
        <f>IF(ISERROR(VLOOKUP(A44,'Bilgi Giriş Sayfası'!$B$115:$AB$1151,10,FALSE)),0,VLOOKUP(A44,'Bilgi Giriş Sayfası'!$B$115:$AB$1151,10,FALSE))</f>
        <v>0</v>
      </c>
      <c r="I44" s="62">
        <f>IF(ISERROR(VLOOKUP(A44,'Bilgi Giriş Sayfası'!$B$115:$AB$1151,11,FALSE)),0,VLOOKUP(A44,'Bilgi Giriş Sayfası'!$B$115:$AB$1151,11,FALSE))</f>
        <v>0</v>
      </c>
      <c r="J44" s="62">
        <f>IF(ISERROR(VLOOKUP(A44,'Bilgi Giriş Sayfası'!$B$115:$AB$1151,12,FALSE)),0,VLOOKUP(A44,'Bilgi Giriş Sayfası'!$B$115:$AB$1151,12,FALSE))</f>
        <v>0</v>
      </c>
      <c r="K44" s="62">
        <f>IF(ISERROR(VLOOKUP(A44,'Bilgi Giriş Sayfası'!$B$115:$AB$1151,13,FALSE)),0,VLOOKUP(A44,'Bilgi Giriş Sayfası'!$B$115:$AB$1151,13,FALSE))</f>
        <v>0</v>
      </c>
      <c r="L44" s="62">
        <f>IF(ISERROR(VLOOKUP(A44,'Bilgi Giriş Sayfası'!$B$115:$AB$1151,14,FALSE)),0,VLOOKUP(A44,'Bilgi Giriş Sayfası'!$B$115:$AB$1151,14,FALSE))</f>
        <v>0</v>
      </c>
      <c r="M44" s="62">
        <f>IF(ISERROR(VLOOKUP(A44,'Bilgi Giriş Sayfası'!$B$115:$AB$1151,15,FALSE)),0,VLOOKUP(A44,'Bilgi Giriş Sayfası'!$B$115:$AB$1151,15,FALSE))</f>
        <v>0</v>
      </c>
      <c r="N44" s="62">
        <f>IF(ISERROR(VLOOKUP(A44,'Bilgi Giriş Sayfası'!$B$115:$AB$1151,16,FALSE)),0,VLOOKUP(A44,'Bilgi Giriş Sayfası'!$B$115:$AB$1151,16,FALSE))</f>
        <v>0</v>
      </c>
      <c r="O44" s="62">
        <f>IF(ISERROR(VLOOKUP(A44,'Bilgi Giriş Sayfası'!$B$115:$AB$1151,17,FALSE)),0,VLOOKUP(A44,'Bilgi Giriş Sayfası'!$B$115:$AB$1151,17,FALSE))</f>
        <v>0</v>
      </c>
      <c r="P44" s="62">
        <f>IF(ISERROR(VLOOKUP(A44,'Bilgi Giriş Sayfası'!$B$115:$AB$1151,18,FALSE)),0,VLOOKUP(A44,'Bilgi Giriş Sayfası'!$B$115:$AB$1151,18,FALSE))</f>
        <v>0</v>
      </c>
      <c r="Q44" s="14">
        <f>IF(ISERROR(VLOOKUP(A44,'Bilgi Giriş Sayfası'!$B$115:$AB$1151,20,FALSE)),0,VLOOKUP(A44,'Bilgi Giriş Sayfası'!$B$115:$AB$1151,20,FALSE))</f>
        <v>0</v>
      </c>
      <c r="R44" s="14">
        <f>IF(ISERROR(VLOOKUP(A44,'Bilgi Giriş Sayfası'!$B$115:$AB$1151,22,FALSE)),0,VLOOKUP(A44,'Bilgi Giriş Sayfası'!$B$115:$AB$1151,22,FALSE))</f>
        <v>0</v>
      </c>
      <c r="S44" s="14"/>
      <c r="T44" s="14">
        <f>IF(ISERROR(VLOOKUP(A44,'Bilgi Giriş Sayfası'!$B$115:$AB$1151,21,FALSE)),0,VLOOKUP(A44,'Bilgi Giriş Sayfası'!$B$115:$AB$1151,21,FALSE))</f>
        <v>0</v>
      </c>
      <c r="U44" s="141">
        <f t="shared" si="4"/>
        <v>0</v>
      </c>
      <c r="V44" s="15">
        <f>ROUND(Q44*'Bilgi Giriş Sayfası'!$D$107,2)</f>
        <v>0</v>
      </c>
      <c r="W44" s="15">
        <f t="shared" si="5"/>
        <v>0</v>
      </c>
      <c r="X44" s="15">
        <f t="shared" si="6"/>
        <v>0</v>
      </c>
      <c r="Y44" s="15"/>
      <c r="Z44" s="90">
        <f>IF(ISERROR(VLOOKUP(A44,'Bilgi Giriş Sayfası'!$B$115:$U$1151,19,FALSE)),0,VLOOKUP(A44,'Bilgi Giriş Sayfası'!$B$115:$U$1151,19,FALSE))</f>
        <v>0</v>
      </c>
      <c r="AA44" s="119"/>
      <c r="AB44" s="120"/>
      <c r="AC44" s="13">
        <f>IF(ISERROR(VLOOKUP(A44,'Bilgi Giriş Sayfası'!$B$115:$U$1151,7,FALSE)),0,VLOOKUP(A44,'Bilgi Giriş Sayfası'!$B$115:$U$1151,7,FALSE))</f>
        <v>0</v>
      </c>
    </row>
    <row r="45" spans="1:29" ht="18.75">
      <c r="A45" s="131"/>
      <c r="C45" s="23"/>
      <c r="D45" s="23"/>
      <c r="E45" s="12">
        <f t="shared" si="7"/>
        <v>0</v>
      </c>
      <c r="F45" s="13">
        <f>IF(ISERROR(VLOOKUP(A45,'Bilgi Giriş Sayfası'!$B$115:$U$1151,4,FALSE)),0,VLOOKUP(A45,'Bilgi Giriş Sayfası'!$B$115:$U$1151,4,FALSE))</f>
        <v>0</v>
      </c>
      <c r="G45" s="90">
        <f>IF(ISERROR(VLOOKUP(A45,'Bilgi Giriş Sayfası'!$B$115:$U$1151,3,FALSE)),0,VLOOKUP(A45,'Bilgi Giriş Sayfası'!$B$115:$U$1151,3,FALSE))</f>
        <v>0</v>
      </c>
      <c r="H45" s="62">
        <f>IF(ISERROR(VLOOKUP(A45,'Bilgi Giriş Sayfası'!$B$115:$AB$1151,10,FALSE)),0,VLOOKUP(A45,'Bilgi Giriş Sayfası'!$B$115:$AB$1151,10,FALSE))</f>
        <v>0</v>
      </c>
      <c r="I45" s="62">
        <f>IF(ISERROR(VLOOKUP(A45,'Bilgi Giriş Sayfası'!$B$115:$AB$1151,11,FALSE)),0,VLOOKUP(A45,'Bilgi Giriş Sayfası'!$B$115:$AB$1151,11,FALSE))</f>
        <v>0</v>
      </c>
      <c r="J45" s="62">
        <f>IF(ISERROR(VLOOKUP(A45,'Bilgi Giriş Sayfası'!$B$115:$AB$1151,12,FALSE)),0,VLOOKUP(A45,'Bilgi Giriş Sayfası'!$B$115:$AB$1151,12,FALSE))</f>
        <v>0</v>
      </c>
      <c r="K45" s="62">
        <f>IF(ISERROR(VLOOKUP(A45,'Bilgi Giriş Sayfası'!$B$115:$AB$1151,13,FALSE)),0,VLOOKUP(A45,'Bilgi Giriş Sayfası'!$B$115:$AB$1151,13,FALSE))</f>
        <v>0</v>
      </c>
      <c r="L45" s="62">
        <f>IF(ISERROR(VLOOKUP(A45,'Bilgi Giriş Sayfası'!$B$115:$AB$1151,14,FALSE)),0,VLOOKUP(A45,'Bilgi Giriş Sayfası'!$B$115:$AB$1151,14,FALSE))</f>
        <v>0</v>
      </c>
      <c r="M45" s="62">
        <f>IF(ISERROR(VLOOKUP(A45,'Bilgi Giriş Sayfası'!$B$115:$AB$1151,15,FALSE)),0,VLOOKUP(A45,'Bilgi Giriş Sayfası'!$B$115:$AB$1151,15,FALSE))</f>
        <v>0</v>
      </c>
      <c r="N45" s="62">
        <f>IF(ISERROR(VLOOKUP(A45,'Bilgi Giriş Sayfası'!$B$115:$AB$1151,16,FALSE)),0,VLOOKUP(A45,'Bilgi Giriş Sayfası'!$B$115:$AB$1151,16,FALSE))</f>
        <v>0</v>
      </c>
      <c r="O45" s="62">
        <f>IF(ISERROR(VLOOKUP(A45,'Bilgi Giriş Sayfası'!$B$115:$AB$1151,17,FALSE)),0,VLOOKUP(A45,'Bilgi Giriş Sayfası'!$B$115:$AB$1151,17,FALSE))</f>
        <v>0</v>
      </c>
      <c r="P45" s="62">
        <f>IF(ISERROR(VLOOKUP(A45,'Bilgi Giriş Sayfası'!$B$115:$AB$1151,18,FALSE)),0,VLOOKUP(A45,'Bilgi Giriş Sayfası'!$B$115:$AB$1151,18,FALSE))</f>
        <v>0</v>
      </c>
      <c r="Q45" s="14">
        <f>IF(ISERROR(VLOOKUP(A45,'Bilgi Giriş Sayfası'!$B$115:$AB$1151,20,FALSE)),0,VLOOKUP(A45,'Bilgi Giriş Sayfası'!$B$115:$AB$1151,20,FALSE))</f>
        <v>0</v>
      </c>
      <c r="R45" s="14">
        <f>IF(ISERROR(VLOOKUP(A45,'Bilgi Giriş Sayfası'!$B$115:$AB$1151,22,FALSE)),0,VLOOKUP(A45,'Bilgi Giriş Sayfası'!$B$115:$AB$1151,22,FALSE))</f>
        <v>0</v>
      </c>
      <c r="S45" s="14"/>
      <c r="T45" s="14">
        <f>IF(ISERROR(VLOOKUP(A45,'Bilgi Giriş Sayfası'!$B$115:$AB$1151,21,FALSE)),0,VLOOKUP(A45,'Bilgi Giriş Sayfası'!$B$115:$AB$1151,21,FALSE))</f>
        <v>0</v>
      </c>
      <c r="U45" s="141">
        <f t="shared" si="4"/>
        <v>0</v>
      </c>
      <c r="V45" s="15">
        <f>ROUND(Q45*'Bilgi Giriş Sayfası'!$D$107,2)</f>
        <v>0</v>
      </c>
      <c r="W45" s="15">
        <f t="shared" si="5"/>
        <v>0</v>
      </c>
      <c r="X45" s="15">
        <f t="shared" si="6"/>
        <v>0</v>
      </c>
      <c r="Y45" s="15"/>
      <c r="Z45" s="90">
        <f>IF(ISERROR(VLOOKUP(A45,'Bilgi Giriş Sayfası'!$B$115:$U$1151,19,FALSE)),0,VLOOKUP(A45,'Bilgi Giriş Sayfası'!$B$115:$U$1151,19,FALSE))</f>
        <v>0</v>
      </c>
      <c r="AA45" s="119"/>
      <c r="AB45" s="120"/>
      <c r="AC45" s="13">
        <f>IF(ISERROR(VLOOKUP(A45,'Bilgi Giriş Sayfası'!$B$115:$U$1151,7,FALSE)),0,VLOOKUP(A45,'Bilgi Giriş Sayfası'!$B$115:$U$1151,7,FALSE))</f>
        <v>0</v>
      </c>
    </row>
    <row r="46" spans="1:29" ht="25.5" customHeight="1">
      <c r="A46" s="131"/>
      <c r="C46" s="23"/>
      <c r="D46" s="23"/>
      <c r="E46" s="12">
        <f t="shared" si="7"/>
        <v>0</v>
      </c>
      <c r="F46" s="13">
        <f>IF(ISERROR(VLOOKUP(A46,'Bilgi Giriş Sayfası'!$B$115:$U$1151,4,FALSE)),0,VLOOKUP(A46,'Bilgi Giriş Sayfası'!$B$115:$U$1151,4,FALSE))</f>
        <v>0</v>
      </c>
      <c r="G46" s="90">
        <f>IF(ISERROR(VLOOKUP(A46,'Bilgi Giriş Sayfası'!$B$115:$U$1151,3,FALSE)),0,VLOOKUP(A46,'Bilgi Giriş Sayfası'!$B$115:$U$1151,3,FALSE))</f>
        <v>0</v>
      </c>
      <c r="H46" s="62">
        <f>IF(ISERROR(VLOOKUP(A46,'Bilgi Giriş Sayfası'!$B$115:$AB$1151,10,FALSE)),0,VLOOKUP(A46,'Bilgi Giriş Sayfası'!$B$115:$AB$1151,10,FALSE))</f>
        <v>0</v>
      </c>
      <c r="I46" s="62">
        <f>IF(ISERROR(VLOOKUP(A46,'Bilgi Giriş Sayfası'!$B$115:$AB$1151,11,FALSE)),0,VLOOKUP(A46,'Bilgi Giriş Sayfası'!$B$115:$AB$1151,11,FALSE))</f>
        <v>0</v>
      </c>
      <c r="J46" s="62">
        <f>IF(ISERROR(VLOOKUP(A46,'Bilgi Giriş Sayfası'!$B$115:$AB$1151,12,FALSE)),0,VLOOKUP(A46,'Bilgi Giriş Sayfası'!$B$115:$AB$1151,12,FALSE))</f>
        <v>0</v>
      </c>
      <c r="K46" s="62">
        <f>IF(ISERROR(VLOOKUP(A46,'Bilgi Giriş Sayfası'!$B$115:$AB$1151,13,FALSE)),0,VLOOKUP(A46,'Bilgi Giriş Sayfası'!$B$115:$AB$1151,13,FALSE))</f>
        <v>0</v>
      </c>
      <c r="L46" s="62">
        <f>IF(ISERROR(VLOOKUP(A46,'Bilgi Giriş Sayfası'!$B$115:$AB$1151,14,FALSE)),0,VLOOKUP(A46,'Bilgi Giriş Sayfası'!$B$115:$AB$1151,14,FALSE))</f>
        <v>0</v>
      </c>
      <c r="M46" s="62">
        <f>IF(ISERROR(VLOOKUP(A46,'Bilgi Giriş Sayfası'!$B$115:$AB$1151,15,FALSE)),0,VLOOKUP(A46,'Bilgi Giriş Sayfası'!$B$115:$AB$1151,15,FALSE))</f>
        <v>0</v>
      </c>
      <c r="N46" s="62">
        <f>IF(ISERROR(VLOOKUP(A46,'Bilgi Giriş Sayfası'!$B$115:$AB$1151,16,FALSE)),0,VLOOKUP(A46,'Bilgi Giriş Sayfası'!$B$115:$AB$1151,16,FALSE))</f>
        <v>0</v>
      </c>
      <c r="O46" s="62">
        <f>IF(ISERROR(VLOOKUP(A46,'Bilgi Giriş Sayfası'!$B$115:$AB$1151,17,FALSE)),0,VLOOKUP(A46,'Bilgi Giriş Sayfası'!$B$115:$AB$1151,17,FALSE))</f>
        <v>0</v>
      </c>
      <c r="P46" s="62">
        <f>IF(ISERROR(VLOOKUP(A46,'Bilgi Giriş Sayfası'!$B$115:$AB$1151,18,FALSE)),0,VLOOKUP(A46,'Bilgi Giriş Sayfası'!$B$115:$AB$1151,18,FALSE))</f>
        <v>0</v>
      </c>
      <c r="Q46" s="14">
        <f>IF(ISERROR(VLOOKUP(A46,'Bilgi Giriş Sayfası'!$B$115:$AB$1151,20,FALSE)),0,VLOOKUP(A46,'Bilgi Giriş Sayfası'!$B$115:$AB$1151,20,FALSE))</f>
        <v>0</v>
      </c>
      <c r="R46" s="14">
        <f>IF(ISERROR(VLOOKUP(A46,'Bilgi Giriş Sayfası'!$B$115:$AB$1151,22,FALSE)),0,VLOOKUP(A46,'Bilgi Giriş Sayfası'!$B$115:$AB$1151,22,FALSE))</f>
        <v>0</v>
      </c>
      <c r="S46" s="14"/>
      <c r="T46" s="14">
        <f>IF(ISERROR(VLOOKUP(A46,'Bilgi Giriş Sayfası'!$B$115:$AB$1151,21,FALSE)),0,VLOOKUP(A46,'Bilgi Giriş Sayfası'!$B$115:$AB$1151,21,FALSE))</f>
        <v>0</v>
      </c>
      <c r="U46" s="141">
        <f t="shared" si="4"/>
        <v>0</v>
      </c>
      <c r="V46" s="15">
        <f>ROUND(Q46*'Bilgi Giriş Sayfası'!$D$107,2)</f>
        <v>0</v>
      </c>
      <c r="W46" s="15">
        <f t="shared" si="5"/>
        <v>0</v>
      </c>
      <c r="X46" s="15">
        <f t="shared" si="6"/>
        <v>0</v>
      </c>
      <c r="Y46" s="15"/>
      <c r="Z46" s="90">
        <f>IF(ISERROR(VLOOKUP(A46,'Bilgi Giriş Sayfası'!$B$115:$U$1151,19,FALSE)),0,VLOOKUP(A46,'Bilgi Giriş Sayfası'!$B$115:$U$1151,19,FALSE))</f>
        <v>0</v>
      </c>
      <c r="AA46" s="119"/>
      <c r="AB46" s="120"/>
      <c r="AC46" s="13">
        <f>IF(ISERROR(VLOOKUP(A46,'Bilgi Giriş Sayfası'!$B$115:$U$1151,7,FALSE)),0,VLOOKUP(A46,'Bilgi Giriş Sayfası'!$B$115:$U$1151,7,FALSE))</f>
        <v>0</v>
      </c>
    </row>
    <row r="47" spans="1:29" ht="18.75">
      <c r="A47" s="131"/>
      <c r="C47" s="23"/>
      <c r="D47" s="23"/>
      <c r="E47" s="12">
        <f t="shared" si="7"/>
        <v>0</v>
      </c>
      <c r="F47" s="13">
        <f>IF(ISERROR(VLOOKUP(A47,'Bilgi Giriş Sayfası'!$B$115:$U$1151,4,FALSE)),0,VLOOKUP(A47,'Bilgi Giriş Sayfası'!$B$115:$U$1151,4,FALSE))</f>
        <v>0</v>
      </c>
      <c r="G47" s="90">
        <f>IF(ISERROR(VLOOKUP(A47,'Bilgi Giriş Sayfası'!$B$115:$U$1151,3,FALSE)),0,VLOOKUP(A47,'Bilgi Giriş Sayfası'!$B$115:$U$1151,3,FALSE))</f>
        <v>0</v>
      </c>
      <c r="H47" s="62">
        <f>IF(ISERROR(VLOOKUP(A47,'Bilgi Giriş Sayfası'!$B$115:$AB$1151,10,FALSE)),0,VLOOKUP(A47,'Bilgi Giriş Sayfası'!$B$115:$AB$1151,10,FALSE))</f>
        <v>0</v>
      </c>
      <c r="I47" s="62">
        <f>IF(ISERROR(VLOOKUP(A47,'Bilgi Giriş Sayfası'!$B$115:$AB$1151,11,FALSE)),0,VLOOKUP(A47,'Bilgi Giriş Sayfası'!$B$115:$AB$1151,11,FALSE))</f>
        <v>0</v>
      </c>
      <c r="J47" s="62">
        <f>IF(ISERROR(VLOOKUP(A47,'Bilgi Giriş Sayfası'!$B$115:$AB$1151,12,FALSE)),0,VLOOKUP(A47,'Bilgi Giriş Sayfası'!$B$115:$AB$1151,12,FALSE))</f>
        <v>0</v>
      </c>
      <c r="K47" s="62">
        <f>IF(ISERROR(VLOOKUP(A47,'Bilgi Giriş Sayfası'!$B$115:$AB$1151,13,FALSE)),0,VLOOKUP(A47,'Bilgi Giriş Sayfası'!$B$115:$AB$1151,13,FALSE))</f>
        <v>0</v>
      </c>
      <c r="L47" s="62">
        <f>IF(ISERROR(VLOOKUP(A47,'Bilgi Giriş Sayfası'!$B$115:$AB$1151,14,FALSE)),0,VLOOKUP(A47,'Bilgi Giriş Sayfası'!$B$115:$AB$1151,14,FALSE))</f>
        <v>0</v>
      </c>
      <c r="M47" s="62">
        <f>IF(ISERROR(VLOOKUP(A47,'Bilgi Giriş Sayfası'!$B$115:$AB$1151,15,FALSE)),0,VLOOKUP(A47,'Bilgi Giriş Sayfası'!$B$115:$AB$1151,15,FALSE))</f>
        <v>0</v>
      </c>
      <c r="N47" s="62">
        <f>IF(ISERROR(VLOOKUP(A47,'Bilgi Giriş Sayfası'!$B$115:$AB$1151,16,FALSE)),0,VLOOKUP(A47,'Bilgi Giriş Sayfası'!$B$115:$AB$1151,16,FALSE))</f>
        <v>0</v>
      </c>
      <c r="O47" s="62">
        <f>IF(ISERROR(VLOOKUP(A47,'Bilgi Giriş Sayfası'!$B$115:$AB$1151,17,FALSE)),0,VLOOKUP(A47,'Bilgi Giriş Sayfası'!$B$115:$AB$1151,17,FALSE))</f>
        <v>0</v>
      </c>
      <c r="P47" s="62">
        <f>IF(ISERROR(VLOOKUP(A47,'Bilgi Giriş Sayfası'!$B$115:$AB$1151,18,FALSE)),0,VLOOKUP(A47,'Bilgi Giriş Sayfası'!$B$115:$AB$1151,18,FALSE))</f>
        <v>0</v>
      </c>
      <c r="Q47" s="14">
        <f>IF(ISERROR(VLOOKUP(A47,'Bilgi Giriş Sayfası'!$B$115:$AB$1151,20,FALSE)),0,VLOOKUP(A47,'Bilgi Giriş Sayfası'!$B$115:$AB$1151,20,FALSE))</f>
        <v>0</v>
      </c>
      <c r="R47" s="14">
        <f>IF(ISERROR(VLOOKUP(A47,'Bilgi Giriş Sayfası'!$B$115:$AB$1151,22,FALSE)),0,VLOOKUP(A47,'Bilgi Giriş Sayfası'!$B$115:$AB$1151,22,FALSE))</f>
        <v>0</v>
      </c>
      <c r="S47" s="14"/>
      <c r="T47" s="14">
        <f>IF(ISERROR(VLOOKUP(A47,'Bilgi Giriş Sayfası'!$B$115:$AB$1151,21,FALSE)),0,VLOOKUP(A47,'Bilgi Giriş Sayfası'!$B$115:$AB$1151,21,FALSE))</f>
        <v>0</v>
      </c>
      <c r="U47" s="141">
        <f t="shared" si="4"/>
        <v>0</v>
      </c>
      <c r="V47" s="15">
        <f>ROUND(Q47*'Bilgi Giriş Sayfası'!$D$107,2)</f>
        <v>0</v>
      </c>
      <c r="W47" s="15">
        <f t="shared" si="5"/>
        <v>0</v>
      </c>
      <c r="X47" s="15">
        <f t="shared" si="6"/>
        <v>0</v>
      </c>
      <c r="Y47" s="15"/>
      <c r="Z47" s="90">
        <f>IF(ISERROR(VLOOKUP(A47,'Bilgi Giriş Sayfası'!$B$115:$U$1151,19,FALSE)),0,VLOOKUP(A47,'Bilgi Giriş Sayfası'!$B$115:$U$1151,19,FALSE))</f>
        <v>0</v>
      </c>
      <c r="AA47" s="119"/>
      <c r="AB47" s="120"/>
      <c r="AC47" s="13">
        <f>IF(ISERROR(VLOOKUP(A47,'Bilgi Giriş Sayfası'!$B$115:$U$1151,7,FALSE)),0,VLOOKUP(A47,'Bilgi Giriş Sayfası'!$B$115:$U$1151,7,FALSE))</f>
        <v>0</v>
      </c>
    </row>
    <row r="48" spans="1:29" ht="18.75">
      <c r="A48" s="131"/>
      <c r="C48" s="23"/>
      <c r="D48" s="23"/>
      <c r="E48" s="12">
        <f t="shared" si="7"/>
        <v>0</v>
      </c>
      <c r="F48" s="13">
        <f>IF(ISERROR(VLOOKUP(A48,'Bilgi Giriş Sayfası'!$B$115:$U$1151,4,FALSE)),0,VLOOKUP(A48,'Bilgi Giriş Sayfası'!$B$115:$U$1151,4,FALSE))</f>
        <v>0</v>
      </c>
      <c r="G48" s="90">
        <f>IF(ISERROR(VLOOKUP(A48,'Bilgi Giriş Sayfası'!$B$115:$U$1151,3,FALSE)),0,VLOOKUP(A48,'Bilgi Giriş Sayfası'!$B$115:$U$1151,3,FALSE))</f>
        <v>0</v>
      </c>
      <c r="H48" s="62">
        <f>IF(ISERROR(VLOOKUP(A48,'Bilgi Giriş Sayfası'!$B$115:$AB$1151,10,FALSE)),0,VLOOKUP(A48,'Bilgi Giriş Sayfası'!$B$115:$AB$1151,10,FALSE))</f>
        <v>0</v>
      </c>
      <c r="I48" s="62">
        <f>IF(ISERROR(VLOOKUP(A48,'Bilgi Giriş Sayfası'!$B$115:$AB$1151,11,FALSE)),0,VLOOKUP(A48,'Bilgi Giriş Sayfası'!$B$115:$AB$1151,11,FALSE))</f>
        <v>0</v>
      </c>
      <c r="J48" s="62">
        <f>IF(ISERROR(VLOOKUP(A48,'Bilgi Giriş Sayfası'!$B$115:$AB$1151,12,FALSE)),0,VLOOKUP(A48,'Bilgi Giriş Sayfası'!$B$115:$AB$1151,12,FALSE))</f>
        <v>0</v>
      </c>
      <c r="K48" s="62">
        <f>IF(ISERROR(VLOOKUP(A48,'Bilgi Giriş Sayfası'!$B$115:$AB$1151,13,FALSE)),0,VLOOKUP(A48,'Bilgi Giriş Sayfası'!$B$115:$AB$1151,13,FALSE))</f>
        <v>0</v>
      </c>
      <c r="L48" s="62">
        <f>IF(ISERROR(VLOOKUP(A48,'Bilgi Giriş Sayfası'!$B$115:$AB$1151,14,FALSE)),0,VLOOKUP(A48,'Bilgi Giriş Sayfası'!$B$115:$AB$1151,14,FALSE))</f>
        <v>0</v>
      </c>
      <c r="M48" s="62">
        <f>IF(ISERROR(VLOOKUP(A48,'Bilgi Giriş Sayfası'!$B$115:$AB$1151,15,FALSE)),0,VLOOKUP(A48,'Bilgi Giriş Sayfası'!$B$115:$AB$1151,15,FALSE))</f>
        <v>0</v>
      </c>
      <c r="N48" s="62">
        <f>IF(ISERROR(VLOOKUP(A48,'Bilgi Giriş Sayfası'!$B$115:$AB$1151,16,FALSE)),0,VLOOKUP(A48,'Bilgi Giriş Sayfası'!$B$115:$AB$1151,16,FALSE))</f>
        <v>0</v>
      </c>
      <c r="O48" s="62">
        <f>IF(ISERROR(VLOOKUP(A48,'Bilgi Giriş Sayfası'!$B$115:$AB$1151,17,FALSE)),0,VLOOKUP(A48,'Bilgi Giriş Sayfası'!$B$115:$AB$1151,17,FALSE))</f>
        <v>0</v>
      </c>
      <c r="P48" s="62">
        <f>IF(ISERROR(VLOOKUP(A48,'Bilgi Giriş Sayfası'!$B$115:$AB$1151,18,FALSE)),0,VLOOKUP(A48,'Bilgi Giriş Sayfası'!$B$115:$AB$1151,18,FALSE))</f>
        <v>0</v>
      </c>
      <c r="Q48" s="14">
        <f>IF(ISERROR(VLOOKUP(A48,'Bilgi Giriş Sayfası'!$B$115:$AB$1151,20,FALSE)),0,VLOOKUP(A48,'Bilgi Giriş Sayfası'!$B$115:$AB$1151,20,FALSE))</f>
        <v>0</v>
      </c>
      <c r="R48" s="14">
        <f>IF(ISERROR(VLOOKUP(A48,'Bilgi Giriş Sayfası'!$B$115:$AB$1151,22,FALSE)),0,VLOOKUP(A48,'Bilgi Giriş Sayfası'!$B$115:$AB$1151,22,FALSE))</f>
        <v>0</v>
      </c>
      <c r="S48" s="14"/>
      <c r="T48" s="14">
        <f>IF(ISERROR(VLOOKUP(A48,'Bilgi Giriş Sayfası'!$B$115:$AB$1151,21,FALSE)),0,VLOOKUP(A48,'Bilgi Giriş Sayfası'!$B$115:$AB$1151,21,FALSE))</f>
        <v>0</v>
      </c>
      <c r="U48" s="141">
        <f t="shared" si="4"/>
        <v>0</v>
      </c>
      <c r="V48" s="15">
        <f>ROUND(Q48*'Bilgi Giriş Sayfası'!$D$107,2)</f>
        <v>0</v>
      </c>
      <c r="W48" s="15">
        <f t="shared" si="5"/>
        <v>0</v>
      </c>
      <c r="X48" s="15">
        <f t="shared" si="6"/>
        <v>0</v>
      </c>
      <c r="Y48" s="15"/>
      <c r="Z48" s="90">
        <f>IF(ISERROR(VLOOKUP(A48,'Bilgi Giriş Sayfası'!$B$115:$U$1151,19,FALSE)),0,VLOOKUP(A48,'Bilgi Giriş Sayfası'!$B$115:$U$1151,19,FALSE))</f>
        <v>0</v>
      </c>
      <c r="AA48" s="119"/>
      <c r="AB48" s="120"/>
      <c r="AC48" s="13">
        <f>IF(ISERROR(VLOOKUP(A48,'Bilgi Giriş Sayfası'!$B$115:$U$1151,7,FALSE)),0,VLOOKUP(A48,'Bilgi Giriş Sayfası'!$B$115:$U$1151,7,FALSE))</f>
        <v>0</v>
      </c>
    </row>
    <row r="49" spans="1:29" ht="18.75">
      <c r="A49" s="131"/>
      <c r="C49" s="23"/>
      <c r="D49" s="23"/>
      <c r="E49" s="12">
        <f t="shared" si="7"/>
        <v>0</v>
      </c>
      <c r="F49" s="13">
        <f>IF(ISERROR(VLOOKUP(A49,'Bilgi Giriş Sayfası'!$B$115:$U$1151,4,FALSE)),0,VLOOKUP(A49,'Bilgi Giriş Sayfası'!$B$115:$U$1151,4,FALSE))</f>
        <v>0</v>
      </c>
      <c r="G49" s="90">
        <f>IF(ISERROR(VLOOKUP(A49,'Bilgi Giriş Sayfası'!$B$115:$U$1151,3,FALSE)),0,VLOOKUP(A49,'Bilgi Giriş Sayfası'!$B$115:$U$1151,3,FALSE))</f>
        <v>0</v>
      </c>
      <c r="H49" s="62">
        <f>IF(ISERROR(VLOOKUP(A49,'Bilgi Giriş Sayfası'!$B$115:$AB$1151,10,FALSE)),0,VLOOKUP(A49,'Bilgi Giriş Sayfası'!$B$115:$AB$1151,10,FALSE))</f>
        <v>0</v>
      </c>
      <c r="I49" s="62">
        <f>IF(ISERROR(VLOOKUP(A49,'Bilgi Giriş Sayfası'!$B$115:$AB$1151,11,FALSE)),0,VLOOKUP(A49,'Bilgi Giriş Sayfası'!$B$115:$AB$1151,11,FALSE))</f>
        <v>0</v>
      </c>
      <c r="J49" s="62">
        <f>IF(ISERROR(VLOOKUP(A49,'Bilgi Giriş Sayfası'!$B$115:$AB$1151,12,FALSE)),0,VLOOKUP(A49,'Bilgi Giriş Sayfası'!$B$115:$AB$1151,12,FALSE))</f>
        <v>0</v>
      </c>
      <c r="K49" s="62">
        <f>IF(ISERROR(VLOOKUP(A49,'Bilgi Giriş Sayfası'!$B$115:$AB$1151,13,FALSE)),0,VLOOKUP(A49,'Bilgi Giriş Sayfası'!$B$115:$AB$1151,13,FALSE))</f>
        <v>0</v>
      </c>
      <c r="L49" s="62">
        <f>IF(ISERROR(VLOOKUP(A49,'Bilgi Giriş Sayfası'!$B$115:$AB$1151,14,FALSE)),0,VLOOKUP(A49,'Bilgi Giriş Sayfası'!$B$115:$AB$1151,14,FALSE))</f>
        <v>0</v>
      </c>
      <c r="M49" s="62">
        <f>IF(ISERROR(VLOOKUP(A49,'Bilgi Giriş Sayfası'!$B$115:$AB$1151,15,FALSE)),0,VLOOKUP(A49,'Bilgi Giriş Sayfası'!$B$115:$AB$1151,15,FALSE))</f>
        <v>0</v>
      </c>
      <c r="N49" s="62">
        <f>IF(ISERROR(VLOOKUP(A49,'Bilgi Giriş Sayfası'!$B$115:$AB$1151,16,FALSE)),0,VLOOKUP(A49,'Bilgi Giriş Sayfası'!$B$115:$AB$1151,16,FALSE))</f>
        <v>0</v>
      </c>
      <c r="O49" s="62">
        <f>IF(ISERROR(VLOOKUP(A49,'Bilgi Giriş Sayfası'!$B$115:$AB$1151,17,FALSE)),0,VLOOKUP(A49,'Bilgi Giriş Sayfası'!$B$115:$AB$1151,17,FALSE))</f>
        <v>0</v>
      </c>
      <c r="P49" s="62">
        <f>IF(ISERROR(VLOOKUP(A49,'Bilgi Giriş Sayfası'!$B$115:$AB$1151,18,FALSE)),0,VLOOKUP(A49,'Bilgi Giriş Sayfası'!$B$115:$AB$1151,18,FALSE))</f>
        <v>0</v>
      </c>
      <c r="Q49" s="14">
        <f>IF(ISERROR(VLOOKUP(A49,'Bilgi Giriş Sayfası'!$B$115:$AB$1151,20,FALSE)),0,VLOOKUP(A49,'Bilgi Giriş Sayfası'!$B$115:$AB$1151,20,FALSE))</f>
        <v>0</v>
      </c>
      <c r="R49" s="14">
        <f>IF(ISERROR(VLOOKUP(A49,'Bilgi Giriş Sayfası'!$B$115:$AB$1151,22,FALSE)),0,VLOOKUP(A49,'Bilgi Giriş Sayfası'!$B$115:$AB$1151,22,FALSE))</f>
        <v>0</v>
      </c>
      <c r="S49" s="14"/>
      <c r="T49" s="14">
        <f>IF(ISERROR(VLOOKUP(A49,'Bilgi Giriş Sayfası'!$B$115:$AB$1151,21,FALSE)),0,VLOOKUP(A49,'Bilgi Giriş Sayfası'!$B$115:$AB$1151,21,FALSE))</f>
        <v>0</v>
      </c>
      <c r="U49" s="141">
        <f t="shared" si="4"/>
        <v>0</v>
      </c>
      <c r="V49" s="15">
        <f>ROUND(Q49*'Bilgi Giriş Sayfası'!$D$107,2)</f>
        <v>0</v>
      </c>
      <c r="W49" s="15">
        <f t="shared" si="5"/>
        <v>0</v>
      </c>
      <c r="X49" s="15">
        <f t="shared" si="6"/>
        <v>0</v>
      </c>
      <c r="Y49" s="15"/>
      <c r="Z49" s="90">
        <f>IF(ISERROR(VLOOKUP(A49,'Bilgi Giriş Sayfası'!$B$115:$U$1151,19,FALSE)),0,VLOOKUP(A49,'Bilgi Giriş Sayfası'!$B$115:$U$1151,19,FALSE))</f>
        <v>0</v>
      </c>
      <c r="AA49" s="119"/>
      <c r="AB49" s="120"/>
      <c r="AC49" s="13">
        <f>IF(ISERROR(VLOOKUP(A49,'Bilgi Giriş Sayfası'!$B$115:$U$1151,7,FALSE)),0,VLOOKUP(A49,'Bilgi Giriş Sayfası'!$B$115:$U$1151,7,FALSE))</f>
        <v>0</v>
      </c>
    </row>
    <row r="50" spans="1:29" ht="18.75">
      <c r="A50" s="131"/>
      <c r="C50" s="23"/>
      <c r="D50" s="23"/>
      <c r="E50" s="12">
        <f t="shared" si="7"/>
        <v>0</v>
      </c>
      <c r="F50" s="13">
        <f>IF(ISERROR(VLOOKUP(A50,'Bilgi Giriş Sayfası'!$B$115:$U$1151,4,FALSE)),0,VLOOKUP(A50,'Bilgi Giriş Sayfası'!$B$115:$U$1151,4,FALSE))</f>
        <v>0</v>
      </c>
      <c r="G50" s="90">
        <f>IF(ISERROR(VLOOKUP(A50,'Bilgi Giriş Sayfası'!$B$115:$U$1151,3,FALSE)),0,VLOOKUP(A50,'Bilgi Giriş Sayfası'!$B$115:$U$1151,3,FALSE))</f>
        <v>0</v>
      </c>
      <c r="H50" s="62">
        <f>IF(ISERROR(VLOOKUP(A50,'Bilgi Giriş Sayfası'!$B$115:$AB$1151,10,FALSE)),0,VLOOKUP(A50,'Bilgi Giriş Sayfası'!$B$115:$AB$1151,10,FALSE))</f>
        <v>0</v>
      </c>
      <c r="I50" s="62">
        <f>IF(ISERROR(VLOOKUP(A50,'Bilgi Giriş Sayfası'!$B$115:$AB$1151,11,FALSE)),0,VLOOKUP(A50,'Bilgi Giriş Sayfası'!$B$115:$AB$1151,11,FALSE))</f>
        <v>0</v>
      </c>
      <c r="J50" s="62">
        <f>IF(ISERROR(VLOOKUP(A50,'Bilgi Giriş Sayfası'!$B$115:$AB$1151,12,FALSE)),0,VLOOKUP(A50,'Bilgi Giriş Sayfası'!$B$115:$AB$1151,12,FALSE))</f>
        <v>0</v>
      </c>
      <c r="K50" s="62">
        <f>IF(ISERROR(VLOOKUP(A50,'Bilgi Giriş Sayfası'!$B$115:$AB$1151,13,FALSE)),0,VLOOKUP(A50,'Bilgi Giriş Sayfası'!$B$115:$AB$1151,13,FALSE))</f>
        <v>0</v>
      </c>
      <c r="L50" s="62">
        <f>IF(ISERROR(VLOOKUP(A50,'Bilgi Giriş Sayfası'!$B$115:$AB$1151,14,FALSE)),0,VLOOKUP(A50,'Bilgi Giriş Sayfası'!$B$115:$AB$1151,14,FALSE))</f>
        <v>0</v>
      </c>
      <c r="M50" s="62">
        <f>IF(ISERROR(VLOOKUP(A50,'Bilgi Giriş Sayfası'!$B$115:$AB$1151,15,FALSE)),0,VLOOKUP(A50,'Bilgi Giriş Sayfası'!$B$115:$AB$1151,15,FALSE))</f>
        <v>0</v>
      </c>
      <c r="N50" s="62">
        <f>IF(ISERROR(VLOOKUP(A50,'Bilgi Giriş Sayfası'!$B$115:$AB$1151,16,FALSE)),0,VLOOKUP(A50,'Bilgi Giriş Sayfası'!$B$115:$AB$1151,16,FALSE))</f>
        <v>0</v>
      </c>
      <c r="O50" s="62">
        <f>IF(ISERROR(VLOOKUP(A50,'Bilgi Giriş Sayfası'!$B$115:$AB$1151,17,FALSE)),0,VLOOKUP(A50,'Bilgi Giriş Sayfası'!$B$115:$AB$1151,17,FALSE))</f>
        <v>0</v>
      </c>
      <c r="P50" s="62">
        <f>IF(ISERROR(VLOOKUP(A50,'Bilgi Giriş Sayfası'!$B$115:$AB$1151,18,FALSE)),0,VLOOKUP(A50,'Bilgi Giriş Sayfası'!$B$115:$AB$1151,18,FALSE))</f>
        <v>0</v>
      </c>
      <c r="Q50" s="14">
        <f>IF(ISERROR(VLOOKUP(A50,'Bilgi Giriş Sayfası'!$B$115:$AB$1151,20,FALSE)),0,VLOOKUP(A50,'Bilgi Giriş Sayfası'!$B$115:$AB$1151,20,FALSE))</f>
        <v>0</v>
      </c>
      <c r="R50" s="14">
        <f>IF(ISERROR(VLOOKUP(A50,'Bilgi Giriş Sayfası'!$B$115:$AB$1151,22,FALSE)),0,VLOOKUP(A50,'Bilgi Giriş Sayfası'!$B$115:$AB$1151,22,FALSE))</f>
        <v>0</v>
      </c>
      <c r="S50" s="14"/>
      <c r="T50" s="14">
        <f>IF(ISERROR(VLOOKUP(A50,'Bilgi Giriş Sayfası'!$B$115:$AB$1151,21,FALSE)),0,VLOOKUP(A50,'Bilgi Giriş Sayfası'!$B$115:$AB$1151,21,FALSE))</f>
        <v>0</v>
      </c>
      <c r="U50" s="141">
        <f t="shared" si="4"/>
        <v>0</v>
      </c>
      <c r="V50" s="15">
        <f>ROUND(Q50*'Bilgi Giriş Sayfası'!$D$107,2)</f>
        <v>0</v>
      </c>
      <c r="W50" s="15">
        <f t="shared" si="5"/>
        <v>0</v>
      </c>
      <c r="X50" s="15">
        <f t="shared" si="6"/>
        <v>0</v>
      </c>
      <c r="Y50" s="15"/>
      <c r="Z50" s="90">
        <f>IF(ISERROR(VLOOKUP(A50,'Bilgi Giriş Sayfası'!$B$115:$U$1151,19,FALSE)),0,VLOOKUP(A50,'Bilgi Giriş Sayfası'!$B$115:$U$1151,19,FALSE))</f>
        <v>0</v>
      </c>
      <c r="AA50" s="119"/>
      <c r="AB50" s="120"/>
      <c r="AC50" s="13">
        <f>IF(ISERROR(VLOOKUP(A50,'Bilgi Giriş Sayfası'!$B$115:$U$1151,7,FALSE)),0,VLOOKUP(A50,'Bilgi Giriş Sayfası'!$B$115:$U$1151,7,FALSE))</f>
        <v>0</v>
      </c>
    </row>
    <row r="51" spans="1:29" ht="18.75">
      <c r="A51" s="131"/>
      <c r="C51" s="23"/>
      <c r="D51" s="23"/>
      <c r="E51" s="12">
        <f t="shared" si="7"/>
        <v>0</v>
      </c>
      <c r="F51" s="13">
        <f>IF(ISERROR(VLOOKUP(A51,'Bilgi Giriş Sayfası'!$B$115:$U$1151,4,FALSE)),0,VLOOKUP(A51,'Bilgi Giriş Sayfası'!$B$115:$U$1151,4,FALSE))</f>
        <v>0</v>
      </c>
      <c r="G51" s="90">
        <f>IF(ISERROR(VLOOKUP(A51,'Bilgi Giriş Sayfası'!$B$115:$U$1151,3,FALSE)),0,VLOOKUP(A51,'Bilgi Giriş Sayfası'!$B$115:$U$1151,3,FALSE))</f>
        <v>0</v>
      </c>
      <c r="H51" s="62">
        <f>IF(ISERROR(VLOOKUP(A51,'Bilgi Giriş Sayfası'!$B$115:$AB$1151,10,FALSE)),0,VLOOKUP(A51,'Bilgi Giriş Sayfası'!$B$115:$AB$1151,10,FALSE))</f>
        <v>0</v>
      </c>
      <c r="I51" s="62">
        <f>IF(ISERROR(VLOOKUP(A51,'Bilgi Giriş Sayfası'!$B$115:$AB$1151,11,FALSE)),0,VLOOKUP(A51,'Bilgi Giriş Sayfası'!$B$115:$AB$1151,11,FALSE))</f>
        <v>0</v>
      </c>
      <c r="J51" s="62">
        <f>IF(ISERROR(VLOOKUP(A51,'Bilgi Giriş Sayfası'!$B$115:$AB$1151,12,FALSE)),0,VLOOKUP(A51,'Bilgi Giriş Sayfası'!$B$115:$AB$1151,12,FALSE))</f>
        <v>0</v>
      </c>
      <c r="K51" s="62">
        <f>IF(ISERROR(VLOOKUP(A51,'Bilgi Giriş Sayfası'!$B$115:$AB$1151,13,FALSE)),0,VLOOKUP(A51,'Bilgi Giriş Sayfası'!$B$115:$AB$1151,13,FALSE))</f>
        <v>0</v>
      </c>
      <c r="L51" s="62">
        <f>IF(ISERROR(VLOOKUP(A51,'Bilgi Giriş Sayfası'!$B$115:$AB$1151,14,FALSE)),0,VLOOKUP(A51,'Bilgi Giriş Sayfası'!$B$115:$AB$1151,14,FALSE))</f>
        <v>0</v>
      </c>
      <c r="M51" s="62">
        <f>IF(ISERROR(VLOOKUP(A51,'Bilgi Giriş Sayfası'!$B$115:$AB$1151,15,FALSE)),0,VLOOKUP(A51,'Bilgi Giriş Sayfası'!$B$115:$AB$1151,15,FALSE))</f>
        <v>0</v>
      </c>
      <c r="N51" s="62">
        <f>IF(ISERROR(VLOOKUP(A51,'Bilgi Giriş Sayfası'!$B$115:$AB$1151,16,FALSE)),0,VLOOKUP(A51,'Bilgi Giriş Sayfası'!$B$115:$AB$1151,16,FALSE))</f>
        <v>0</v>
      </c>
      <c r="O51" s="62">
        <f>IF(ISERROR(VLOOKUP(A51,'Bilgi Giriş Sayfası'!$B$115:$AB$1151,17,FALSE)),0,VLOOKUP(A51,'Bilgi Giriş Sayfası'!$B$115:$AB$1151,17,FALSE))</f>
        <v>0</v>
      </c>
      <c r="P51" s="62">
        <f>IF(ISERROR(VLOOKUP(A51,'Bilgi Giriş Sayfası'!$B$115:$AB$1151,18,FALSE)),0,VLOOKUP(A51,'Bilgi Giriş Sayfası'!$B$115:$AB$1151,18,FALSE))</f>
        <v>0</v>
      </c>
      <c r="Q51" s="14">
        <f>IF(ISERROR(VLOOKUP(A51,'Bilgi Giriş Sayfası'!$B$115:$AB$1151,20,FALSE)),0,VLOOKUP(A51,'Bilgi Giriş Sayfası'!$B$115:$AB$1151,20,FALSE))</f>
        <v>0</v>
      </c>
      <c r="R51" s="14">
        <f>IF(ISERROR(VLOOKUP(A51,'Bilgi Giriş Sayfası'!$B$115:$AB$1151,22,FALSE)),0,VLOOKUP(A51,'Bilgi Giriş Sayfası'!$B$115:$AB$1151,22,FALSE))</f>
        <v>0</v>
      </c>
      <c r="S51" s="14"/>
      <c r="T51" s="14">
        <f>IF(ISERROR(VLOOKUP(A51,'Bilgi Giriş Sayfası'!$B$115:$AB$1151,21,FALSE)),0,VLOOKUP(A51,'Bilgi Giriş Sayfası'!$B$115:$AB$1151,21,FALSE))</f>
        <v>0</v>
      </c>
      <c r="U51" s="141">
        <f t="shared" si="4"/>
        <v>0</v>
      </c>
      <c r="V51" s="15">
        <f>ROUND(Q51*'Bilgi Giriş Sayfası'!$D$107,2)</f>
        <v>0</v>
      </c>
      <c r="W51" s="15">
        <f t="shared" si="5"/>
        <v>0</v>
      </c>
      <c r="X51" s="15">
        <f t="shared" si="6"/>
        <v>0</v>
      </c>
      <c r="Y51" s="15"/>
      <c r="Z51" s="90">
        <f>IF(ISERROR(VLOOKUP(A51,'Bilgi Giriş Sayfası'!$B$115:$U$1151,19,FALSE)),0,VLOOKUP(A51,'Bilgi Giriş Sayfası'!$B$115:$U$1151,19,FALSE))</f>
        <v>0</v>
      </c>
      <c r="AA51" s="119"/>
      <c r="AB51" s="120"/>
      <c r="AC51" s="13">
        <f>IF(ISERROR(VLOOKUP(A51,'Bilgi Giriş Sayfası'!$B$115:$U$1151,7,FALSE)),0,VLOOKUP(A51,'Bilgi Giriş Sayfası'!$B$115:$U$1151,7,FALSE))</f>
        <v>0</v>
      </c>
    </row>
    <row r="52" spans="1:29" ht="18.75">
      <c r="A52" s="131"/>
      <c r="C52" s="23"/>
      <c r="D52" s="23"/>
      <c r="E52" s="12">
        <f t="shared" si="7"/>
        <v>0</v>
      </c>
      <c r="F52" s="13">
        <f>IF(ISERROR(VLOOKUP(A52,'Bilgi Giriş Sayfası'!$B$115:$U$1151,4,FALSE)),0,VLOOKUP(A52,'Bilgi Giriş Sayfası'!$B$115:$U$1151,4,FALSE))</f>
        <v>0</v>
      </c>
      <c r="G52" s="90">
        <f>IF(ISERROR(VLOOKUP(A52,'Bilgi Giriş Sayfası'!$B$115:$U$1151,3,FALSE)),0,VLOOKUP(A52,'Bilgi Giriş Sayfası'!$B$115:$U$1151,3,FALSE))</f>
        <v>0</v>
      </c>
      <c r="H52" s="62">
        <f>IF(ISERROR(VLOOKUP(A52,'Bilgi Giriş Sayfası'!$B$115:$AB$1151,10,FALSE)),0,VLOOKUP(A52,'Bilgi Giriş Sayfası'!$B$115:$AB$1151,10,FALSE))</f>
        <v>0</v>
      </c>
      <c r="I52" s="62">
        <f>IF(ISERROR(VLOOKUP(A52,'Bilgi Giriş Sayfası'!$B$115:$AB$1151,11,FALSE)),0,VLOOKUP(A52,'Bilgi Giriş Sayfası'!$B$115:$AB$1151,11,FALSE))</f>
        <v>0</v>
      </c>
      <c r="J52" s="62">
        <f>IF(ISERROR(VLOOKUP(A52,'Bilgi Giriş Sayfası'!$B$115:$AB$1151,12,FALSE)),0,VLOOKUP(A52,'Bilgi Giriş Sayfası'!$B$115:$AB$1151,12,FALSE))</f>
        <v>0</v>
      </c>
      <c r="K52" s="62">
        <f>IF(ISERROR(VLOOKUP(A52,'Bilgi Giriş Sayfası'!$B$115:$AB$1151,13,FALSE)),0,VLOOKUP(A52,'Bilgi Giriş Sayfası'!$B$115:$AB$1151,13,FALSE))</f>
        <v>0</v>
      </c>
      <c r="L52" s="62">
        <f>IF(ISERROR(VLOOKUP(A52,'Bilgi Giriş Sayfası'!$B$115:$AB$1151,14,FALSE)),0,VLOOKUP(A52,'Bilgi Giriş Sayfası'!$B$115:$AB$1151,14,FALSE))</f>
        <v>0</v>
      </c>
      <c r="M52" s="62">
        <f>IF(ISERROR(VLOOKUP(A52,'Bilgi Giriş Sayfası'!$B$115:$AB$1151,15,FALSE)),0,VLOOKUP(A52,'Bilgi Giriş Sayfası'!$B$115:$AB$1151,15,FALSE))</f>
        <v>0</v>
      </c>
      <c r="N52" s="62">
        <f>IF(ISERROR(VLOOKUP(A52,'Bilgi Giriş Sayfası'!$B$115:$AB$1151,16,FALSE)),0,VLOOKUP(A52,'Bilgi Giriş Sayfası'!$B$115:$AB$1151,16,FALSE))</f>
        <v>0</v>
      </c>
      <c r="O52" s="62">
        <f>IF(ISERROR(VLOOKUP(A52,'Bilgi Giriş Sayfası'!$B$115:$AB$1151,17,FALSE)),0,VLOOKUP(A52,'Bilgi Giriş Sayfası'!$B$115:$AB$1151,17,FALSE))</f>
        <v>0</v>
      </c>
      <c r="P52" s="62">
        <f>IF(ISERROR(VLOOKUP(A52,'Bilgi Giriş Sayfası'!$B$115:$AB$1151,18,FALSE)),0,VLOOKUP(A52,'Bilgi Giriş Sayfası'!$B$115:$AB$1151,18,FALSE))</f>
        <v>0</v>
      </c>
      <c r="Q52" s="14">
        <f>IF(ISERROR(VLOOKUP(A52,'Bilgi Giriş Sayfası'!$B$115:$AB$1151,20,FALSE)),0,VLOOKUP(A52,'Bilgi Giriş Sayfası'!$B$115:$AB$1151,20,FALSE))</f>
        <v>0</v>
      </c>
      <c r="R52" s="14">
        <f>IF(ISERROR(VLOOKUP(A52,'Bilgi Giriş Sayfası'!$B$115:$AB$1151,22,FALSE)),0,VLOOKUP(A52,'Bilgi Giriş Sayfası'!$B$115:$AB$1151,22,FALSE))</f>
        <v>0</v>
      </c>
      <c r="S52" s="14"/>
      <c r="T52" s="14">
        <f>IF(ISERROR(VLOOKUP(A52,'Bilgi Giriş Sayfası'!$B$115:$AB$1151,21,FALSE)),0,VLOOKUP(A52,'Bilgi Giriş Sayfası'!$B$115:$AB$1151,21,FALSE))</f>
        <v>0</v>
      </c>
      <c r="U52" s="141">
        <f t="shared" si="4"/>
        <v>0</v>
      </c>
      <c r="V52" s="15">
        <f>ROUND(Q52*'Bilgi Giriş Sayfası'!$D$107,2)</f>
        <v>0</v>
      </c>
      <c r="W52" s="15">
        <f t="shared" si="5"/>
        <v>0</v>
      </c>
      <c r="X52" s="15">
        <f t="shared" si="6"/>
        <v>0</v>
      </c>
      <c r="Y52" s="15"/>
      <c r="Z52" s="90">
        <f>IF(ISERROR(VLOOKUP(A52,'Bilgi Giriş Sayfası'!$B$115:$U$1151,19,FALSE)),0,VLOOKUP(A52,'Bilgi Giriş Sayfası'!$B$115:$U$1151,19,FALSE))</f>
        <v>0</v>
      </c>
      <c r="AA52" s="119"/>
      <c r="AB52" s="120"/>
      <c r="AC52" s="13">
        <f>IF(ISERROR(VLOOKUP(A52,'Bilgi Giriş Sayfası'!$B$115:$U$1151,7,FALSE)),0,VLOOKUP(A52,'Bilgi Giriş Sayfası'!$B$115:$U$1151,7,FALSE))</f>
        <v>0</v>
      </c>
    </row>
    <row r="53" spans="1:29" ht="18.75">
      <c r="A53" s="131"/>
      <c r="C53" s="23"/>
      <c r="D53" s="23"/>
      <c r="E53" s="12">
        <f t="shared" si="7"/>
        <v>0</v>
      </c>
      <c r="F53" s="13">
        <f>IF(ISERROR(VLOOKUP(A53,'Bilgi Giriş Sayfası'!$B$115:$U$1151,4,FALSE)),0,VLOOKUP(A53,'Bilgi Giriş Sayfası'!$B$115:$U$1151,4,FALSE))</f>
        <v>0</v>
      </c>
      <c r="G53" s="90">
        <f>IF(ISERROR(VLOOKUP(A53,'Bilgi Giriş Sayfası'!$B$115:$U$1151,3,FALSE)),0,VLOOKUP(A53,'Bilgi Giriş Sayfası'!$B$115:$U$1151,3,FALSE))</f>
        <v>0</v>
      </c>
      <c r="H53" s="62">
        <f>IF(ISERROR(VLOOKUP(A53,'Bilgi Giriş Sayfası'!$B$115:$AB$1151,10,FALSE)),0,VLOOKUP(A53,'Bilgi Giriş Sayfası'!$B$115:$AB$1151,10,FALSE))</f>
        <v>0</v>
      </c>
      <c r="I53" s="62">
        <f>IF(ISERROR(VLOOKUP(A53,'Bilgi Giriş Sayfası'!$B$115:$AB$1151,11,FALSE)),0,VLOOKUP(A53,'Bilgi Giriş Sayfası'!$B$115:$AB$1151,11,FALSE))</f>
        <v>0</v>
      </c>
      <c r="J53" s="62">
        <f>IF(ISERROR(VLOOKUP(A53,'Bilgi Giriş Sayfası'!$B$115:$AB$1151,12,FALSE)),0,VLOOKUP(A53,'Bilgi Giriş Sayfası'!$B$115:$AB$1151,12,FALSE))</f>
        <v>0</v>
      </c>
      <c r="K53" s="62">
        <f>IF(ISERROR(VLOOKUP(A53,'Bilgi Giriş Sayfası'!$B$115:$AB$1151,13,FALSE)),0,VLOOKUP(A53,'Bilgi Giriş Sayfası'!$B$115:$AB$1151,13,FALSE))</f>
        <v>0</v>
      </c>
      <c r="L53" s="62">
        <f>IF(ISERROR(VLOOKUP(A53,'Bilgi Giriş Sayfası'!$B$115:$AB$1151,14,FALSE)),0,VLOOKUP(A53,'Bilgi Giriş Sayfası'!$B$115:$AB$1151,14,FALSE))</f>
        <v>0</v>
      </c>
      <c r="M53" s="62">
        <f>IF(ISERROR(VLOOKUP(A53,'Bilgi Giriş Sayfası'!$B$115:$AB$1151,15,FALSE)),0,VLOOKUP(A53,'Bilgi Giriş Sayfası'!$B$115:$AB$1151,15,FALSE))</f>
        <v>0</v>
      </c>
      <c r="N53" s="62">
        <f>IF(ISERROR(VLOOKUP(A53,'Bilgi Giriş Sayfası'!$B$115:$AB$1151,16,FALSE)),0,VLOOKUP(A53,'Bilgi Giriş Sayfası'!$B$115:$AB$1151,16,FALSE))</f>
        <v>0</v>
      </c>
      <c r="O53" s="62">
        <f>IF(ISERROR(VLOOKUP(A53,'Bilgi Giriş Sayfası'!$B$115:$AB$1151,17,FALSE)),0,VLOOKUP(A53,'Bilgi Giriş Sayfası'!$B$115:$AB$1151,17,FALSE))</f>
        <v>0</v>
      </c>
      <c r="P53" s="62">
        <f>IF(ISERROR(VLOOKUP(A53,'Bilgi Giriş Sayfası'!$B$115:$AB$1151,18,FALSE)),0,VLOOKUP(A53,'Bilgi Giriş Sayfası'!$B$115:$AB$1151,18,FALSE))</f>
        <v>0</v>
      </c>
      <c r="Q53" s="14">
        <f>IF(ISERROR(VLOOKUP(A53,'Bilgi Giriş Sayfası'!$B$115:$AB$1151,20,FALSE)),0,VLOOKUP(A53,'Bilgi Giriş Sayfası'!$B$115:$AB$1151,20,FALSE))</f>
        <v>0</v>
      </c>
      <c r="R53" s="14">
        <f>IF(ISERROR(VLOOKUP(A53,'Bilgi Giriş Sayfası'!$B$115:$AB$1151,22,FALSE)),0,VLOOKUP(A53,'Bilgi Giriş Sayfası'!$B$115:$AB$1151,22,FALSE))</f>
        <v>0</v>
      </c>
      <c r="S53" s="14"/>
      <c r="T53" s="14">
        <f>IF(ISERROR(VLOOKUP(A53,'Bilgi Giriş Sayfası'!$B$115:$AB$1151,21,FALSE)),0,VLOOKUP(A53,'Bilgi Giriş Sayfası'!$B$115:$AB$1151,21,FALSE))</f>
        <v>0</v>
      </c>
      <c r="U53" s="141">
        <f t="shared" si="4"/>
        <v>0</v>
      </c>
      <c r="V53" s="15">
        <f>ROUND(Q53*'Bilgi Giriş Sayfası'!$D$107,2)</f>
        <v>0</v>
      </c>
      <c r="W53" s="15">
        <f t="shared" si="5"/>
        <v>0</v>
      </c>
      <c r="X53" s="15">
        <f t="shared" si="6"/>
        <v>0</v>
      </c>
      <c r="Y53" s="15"/>
      <c r="Z53" s="90">
        <f>IF(ISERROR(VLOOKUP(A53,'Bilgi Giriş Sayfası'!$B$115:$U$1151,19,FALSE)),0,VLOOKUP(A53,'Bilgi Giriş Sayfası'!$B$115:$U$1151,19,FALSE))</f>
        <v>0</v>
      </c>
      <c r="AA53" s="119"/>
      <c r="AB53" s="120"/>
      <c r="AC53" s="13">
        <f>IF(ISERROR(VLOOKUP(A53,'Bilgi Giriş Sayfası'!$B$115:$U$1151,7,FALSE)),0,VLOOKUP(A53,'Bilgi Giriş Sayfası'!$B$115:$U$1151,7,FALSE))</f>
        <v>0</v>
      </c>
    </row>
    <row r="54" spans="1:29" ht="18.75">
      <c r="A54" s="131"/>
      <c r="C54" s="23"/>
      <c r="D54" s="23"/>
      <c r="E54" s="12">
        <f t="shared" si="7"/>
        <v>0</v>
      </c>
      <c r="F54" s="13">
        <f>IF(ISERROR(VLOOKUP(A54,'Bilgi Giriş Sayfası'!$B$115:$U$1151,4,FALSE)),0,VLOOKUP(A54,'Bilgi Giriş Sayfası'!$B$115:$U$1151,4,FALSE))</f>
        <v>0</v>
      </c>
      <c r="G54" s="90">
        <f>IF(ISERROR(VLOOKUP(A54,'Bilgi Giriş Sayfası'!$B$115:$U$1151,3,FALSE)),0,VLOOKUP(A54,'Bilgi Giriş Sayfası'!$B$115:$U$1151,3,FALSE))</f>
        <v>0</v>
      </c>
      <c r="H54" s="62">
        <f>IF(ISERROR(VLOOKUP(A54,'Bilgi Giriş Sayfası'!$B$115:$AB$1151,10,FALSE)),0,VLOOKUP(A54,'Bilgi Giriş Sayfası'!$B$115:$AB$1151,10,FALSE))</f>
        <v>0</v>
      </c>
      <c r="I54" s="62">
        <f>IF(ISERROR(VLOOKUP(A54,'Bilgi Giriş Sayfası'!$B$115:$AB$1151,11,FALSE)),0,VLOOKUP(A54,'Bilgi Giriş Sayfası'!$B$115:$AB$1151,11,FALSE))</f>
        <v>0</v>
      </c>
      <c r="J54" s="62">
        <f>IF(ISERROR(VLOOKUP(A54,'Bilgi Giriş Sayfası'!$B$115:$AB$1151,12,FALSE)),0,VLOOKUP(A54,'Bilgi Giriş Sayfası'!$B$115:$AB$1151,12,FALSE))</f>
        <v>0</v>
      </c>
      <c r="K54" s="62">
        <f>IF(ISERROR(VLOOKUP(A54,'Bilgi Giriş Sayfası'!$B$115:$AB$1151,13,FALSE)),0,VLOOKUP(A54,'Bilgi Giriş Sayfası'!$B$115:$AB$1151,13,FALSE))</f>
        <v>0</v>
      </c>
      <c r="L54" s="62">
        <f>IF(ISERROR(VLOOKUP(A54,'Bilgi Giriş Sayfası'!$B$115:$AB$1151,14,FALSE)),0,VLOOKUP(A54,'Bilgi Giriş Sayfası'!$B$115:$AB$1151,14,FALSE))</f>
        <v>0</v>
      </c>
      <c r="M54" s="62">
        <f>IF(ISERROR(VLOOKUP(A54,'Bilgi Giriş Sayfası'!$B$115:$AB$1151,15,FALSE)),0,VLOOKUP(A54,'Bilgi Giriş Sayfası'!$B$115:$AB$1151,15,FALSE))</f>
        <v>0</v>
      </c>
      <c r="N54" s="62">
        <f>IF(ISERROR(VLOOKUP(A54,'Bilgi Giriş Sayfası'!$B$115:$AB$1151,16,FALSE)),0,VLOOKUP(A54,'Bilgi Giriş Sayfası'!$B$115:$AB$1151,16,FALSE))</f>
        <v>0</v>
      </c>
      <c r="O54" s="62">
        <f>IF(ISERROR(VLOOKUP(A54,'Bilgi Giriş Sayfası'!$B$115:$AB$1151,17,FALSE)),0,VLOOKUP(A54,'Bilgi Giriş Sayfası'!$B$115:$AB$1151,17,FALSE))</f>
        <v>0</v>
      </c>
      <c r="P54" s="62">
        <f>IF(ISERROR(VLOOKUP(A54,'Bilgi Giriş Sayfası'!$B$115:$AB$1151,18,FALSE)),0,VLOOKUP(A54,'Bilgi Giriş Sayfası'!$B$115:$AB$1151,18,FALSE))</f>
        <v>0</v>
      </c>
      <c r="Q54" s="14">
        <f>IF(ISERROR(VLOOKUP(A54,'Bilgi Giriş Sayfası'!$B$115:$AB$1151,20,FALSE)),0,VLOOKUP(A54,'Bilgi Giriş Sayfası'!$B$115:$AB$1151,20,FALSE))</f>
        <v>0</v>
      </c>
      <c r="R54" s="14">
        <f>IF(ISERROR(VLOOKUP(A54,'Bilgi Giriş Sayfası'!$B$115:$AB$1151,22,FALSE)),0,VLOOKUP(A54,'Bilgi Giriş Sayfası'!$B$115:$AB$1151,22,FALSE))</f>
        <v>0</v>
      </c>
      <c r="S54" s="14"/>
      <c r="T54" s="14">
        <f>IF(ISERROR(VLOOKUP(A54,'Bilgi Giriş Sayfası'!$B$115:$AB$1151,21,FALSE)),0,VLOOKUP(A54,'Bilgi Giriş Sayfası'!$B$115:$AB$1151,21,FALSE))</f>
        <v>0</v>
      </c>
      <c r="U54" s="141">
        <f t="shared" si="4"/>
        <v>0</v>
      </c>
      <c r="V54" s="15">
        <f>ROUND(Q54*'Bilgi Giriş Sayfası'!$D$107,2)</f>
        <v>0</v>
      </c>
      <c r="W54" s="15">
        <f t="shared" si="5"/>
        <v>0</v>
      </c>
      <c r="X54" s="15">
        <f t="shared" si="6"/>
        <v>0</v>
      </c>
      <c r="Y54" s="15"/>
      <c r="Z54" s="90">
        <f>IF(ISERROR(VLOOKUP(A54,'Bilgi Giriş Sayfası'!$B$115:$U$1151,19,FALSE)),0,VLOOKUP(A54,'Bilgi Giriş Sayfası'!$B$115:$U$1151,19,FALSE))</f>
        <v>0</v>
      </c>
      <c r="AA54" s="119"/>
      <c r="AB54" s="120"/>
      <c r="AC54" s="13">
        <f>IF(ISERROR(VLOOKUP(A54,'Bilgi Giriş Sayfası'!$B$115:$U$1151,7,FALSE)),0,VLOOKUP(A54,'Bilgi Giriş Sayfası'!$B$115:$U$1151,7,FALSE))</f>
        <v>0</v>
      </c>
    </row>
    <row r="55" spans="1:29" ht="18.75">
      <c r="A55" s="131"/>
      <c r="C55" s="23"/>
      <c r="D55" s="23"/>
      <c r="E55" s="12">
        <f t="shared" si="7"/>
        <v>0</v>
      </c>
      <c r="F55" s="13">
        <f>IF(ISERROR(VLOOKUP(A55,'Bilgi Giriş Sayfası'!$B$115:$U$1151,4,FALSE)),0,VLOOKUP(A55,'Bilgi Giriş Sayfası'!$B$115:$U$1151,4,FALSE))</f>
        <v>0</v>
      </c>
      <c r="G55" s="90">
        <f>IF(ISERROR(VLOOKUP(A55,'Bilgi Giriş Sayfası'!$B$115:$U$1151,3,FALSE)),0,VLOOKUP(A55,'Bilgi Giriş Sayfası'!$B$115:$U$1151,3,FALSE))</f>
        <v>0</v>
      </c>
      <c r="H55" s="62">
        <f>IF(ISERROR(VLOOKUP(A55,'Bilgi Giriş Sayfası'!$B$115:$AB$1151,10,FALSE)),0,VLOOKUP(A55,'Bilgi Giriş Sayfası'!$B$115:$AB$1151,10,FALSE))</f>
        <v>0</v>
      </c>
      <c r="I55" s="62">
        <f>IF(ISERROR(VLOOKUP(A55,'Bilgi Giriş Sayfası'!$B$115:$AB$1151,11,FALSE)),0,VLOOKUP(A55,'Bilgi Giriş Sayfası'!$B$115:$AB$1151,11,FALSE))</f>
        <v>0</v>
      </c>
      <c r="J55" s="62">
        <f>IF(ISERROR(VLOOKUP(A55,'Bilgi Giriş Sayfası'!$B$115:$AB$1151,12,FALSE)),0,VLOOKUP(A55,'Bilgi Giriş Sayfası'!$B$115:$AB$1151,12,FALSE))</f>
        <v>0</v>
      </c>
      <c r="K55" s="62">
        <f>IF(ISERROR(VLOOKUP(A55,'Bilgi Giriş Sayfası'!$B$115:$AB$1151,13,FALSE)),0,VLOOKUP(A55,'Bilgi Giriş Sayfası'!$B$115:$AB$1151,13,FALSE))</f>
        <v>0</v>
      </c>
      <c r="L55" s="62">
        <f>IF(ISERROR(VLOOKUP(A55,'Bilgi Giriş Sayfası'!$B$115:$AB$1151,14,FALSE)),0,VLOOKUP(A55,'Bilgi Giriş Sayfası'!$B$115:$AB$1151,14,FALSE))</f>
        <v>0</v>
      </c>
      <c r="M55" s="62">
        <f>IF(ISERROR(VLOOKUP(A55,'Bilgi Giriş Sayfası'!$B$115:$AB$1151,15,FALSE)),0,VLOOKUP(A55,'Bilgi Giriş Sayfası'!$B$115:$AB$1151,15,FALSE))</f>
        <v>0</v>
      </c>
      <c r="N55" s="62">
        <f>IF(ISERROR(VLOOKUP(A55,'Bilgi Giriş Sayfası'!$B$115:$AB$1151,16,FALSE)),0,VLOOKUP(A55,'Bilgi Giriş Sayfası'!$B$115:$AB$1151,16,FALSE))</f>
        <v>0</v>
      </c>
      <c r="O55" s="62">
        <f>IF(ISERROR(VLOOKUP(A55,'Bilgi Giriş Sayfası'!$B$115:$AB$1151,17,FALSE)),0,VLOOKUP(A55,'Bilgi Giriş Sayfası'!$B$115:$AB$1151,17,FALSE))</f>
        <v>0</v>
      </c>
      <c r="P55" s="62">
        <f>IF(ISERROR(VLOOKUP(A55,'Bilgi Giriş Sayfası'!$B$115:$AB$1151,18,FALSE)),0,VLOOKUP(A55,'Bilgi Giriş Sayfası'!$B$115:$AB$1151,18,FALSE))</f>
        <v>0</v>
      </c>
      <c r="Q55" s="14">
        <f>IF(ISERROR(VLOOKUP(A55,'Bilgi Giriş Sayfası'!$B$115:$AB$1151,20,FALSE)),0,VLOOKUP(A55,'Bilgi Giriş Sayfası'!$B$115:$AB$1151,20,FALSE))</f>
        <v>0</v>
      </c>
      <c r="R55" s="14">
        <f>IF(ISERROR(VLOOKUP(A55,'Bilgi Giriş Sayfası'!$B$115:$AB$1151,22,FALSE)),0,VLOOKUP(A55,'Bilgi Giriş Sayfası'!$B$115:$AB$1151,22,FALSE))</f>
        <v>0</v>
      </c>
      <c r="S55" s="14"/>
      <c r="T55" s="14">
        <f>IF(ISERROR(VLOOKUP(A55,'Bilgi Giriş Sayfası'!$B$115:$AB$1151,21,FALSE)),0,VLOOKUP(A55,'Bilgi Giriş Sayfası'!$B$115:$AB$1151,21,FALSE))</f>
        <v>0</v>
      </c>
      <c r="U55" s="141">
        <f t="shared" si="4"/>
        <v>0</v>
      </c>
      <c r="V55" s="15">
        <f>ROUND(Q55*'Bilgi Giriş Sayfası'!$D$107,2)</f>
        <v>0</v>
      </c>
      <c r="W55" s="15">
        <f t="shared" si="5"/>
        <v>0</v>
      </c>
      <c r="X55" s="15">
        <f t="shared" si="6"/>
        <v>0</v>
      </c>
      <c r="Y55" s="15"/>
      <c r="Z55" s="90">
        <f>IF(ISERROR(VLOOKUP(A55,'Bilgi Giriş Sayfası'!$B$115:$U$1151,19,FALSE)),0,VLOOKUP(A55,'Bilgi Giriş Sayfası'!$B$115:$U$1151,19,FALSE))</f>
        <v>0</v>
      </c>
      <c r="AA55" s="119"/>
      <c r="AB55" s="120"/>
      <c r="AC55" s="13">
        <f>IF(ISERROR(VLOOKUP(A55,'Bilgi Giriş Sayfası'!$B$115:$U$1151,7,FALSE)),0,VLOOKUP(A55,'Bilgi Giriş Sayfası'!$B$115:$U$1151,7,FALSE))</f>
        <v>0</v>
      </c>
    </row>
    <row r="56" spans="1:29" ht="18.75">
      <c r="A56" s="131"/>
      <c r="C56" s="23"/>
      <c r="D56" s="23"/>
      <c r="E56" s="12">
        <f t="shared" si="7"/>
        <v>0</v>
      </c>
      <c r="F56" s="13">
        <f>IF(ISERROR(VLOOKUP(A56,'Bilgi Giriş Sayfası'!$B$115:$U$1151,4,FALSE)),0,VLOOKUP(A56,'Bilgi Giriş Sayfası'!$B$115:$U$1151,4,FALSE))</f>
        <v>0</v>
      </c>
      <c r="G56" s="90">
        <f>IF(ISERROR(VLOOKUP(A56,'Bilgi Giriş Sayfası'!$B$115:$U$1151,3,FALSE)),0,VLOOKUP(A56,'Bilgi Giriş Sayfası'!$B$115:$U$1151,3,FALSE))</f>
        <v>0</v>
      </c>
      <c r="H56" s="62">
        <f>IF(ISERROR(VLOOKUP(A56,'Bilgi Giriş Sayfası'!$B$115:$AB$1151,10,FALSE)),0,VLOOKUP(A56,'Bilgi Giriş Sayfası'!$B$115:$AB$1151,10,FALSE))</f>
        <v>0</v>
      </c>
      <c r="I56" s="62">
        <f>IF(ISERROR(VLOOKUP(A56,'Bilgi Giriş Sayfası'!$B$115:$AB$1151,11,FALSE)),0,VLOOKUP(A56,'Bilgi Giriş Sayfası'!$B$115:$AB$1151,11,FALSE))</f>
        <v>0</v>
      </c>
      <c r="J56" s="62">
        <f>IF(ISERROR(VLOOKUP(A56,'Bilgi Giriş Sayfası'!$B$115:$AB$1151,12,FALSE)),0,VLOOKUP(A56,'Bilgi Giriş Sayfası'!$B$115:$AB$1151,12,FALSE))</f>
        <v>0</v>
      </c>
      <c r="K56" s="62">
        <f>IF(ISERROR(VLOOKUP(A56,'Bilgi Giriş Sayfası'!$B$115:$AB$1151,13,FALSE)),0,VLOOKUP(A56,'Bilgi Giriş Sayfası'!$B$115:$AB$1151,13,FALSE))</f>
        <v>0</v>
      </c>
      <c r="L56" s="62">
        <f>IF(ISERROR(VLOOKUP(A56,'Bilgi Giriş Sayfası'!$B$115:$AB$1151,14,FALSE)),0,VLOOKUP(A56,'Bilgi Giriş Sayfası'!$B$115:$AB$1151,14,FALSE))</f>
        <v>0</v>
      </c>
      <c r="M56" s="62">
        <f>IF(ISERROR(VLOOKUP(A56,'Bilgi Giriş Sayfası'!$B$115:$AB$1151,15,FALSE)),0,VLOOKUP(A56,'Bilgi Giriş Sayfası'!$B$115:$AB$1151,15,FALSE))</f>
        <v>0</v>
      </c>
      <c r="N56" s="62">
        <f>IF(ISERROR(VLOOKUP(A56,'Bilgi Giriş Sayfası'!$B$115:$AB$1151,16,FALSE)),0,VLOOKUP(A56,'Bilgi Giriş Sayfası'!$B$115:$AB$1151,16,FALSE))</f>
        <v>0</v>
      </c>
      <c r="O56" s="62">
        <f>IF(ISERROR(VLOOKUP(A56,'Bilgi Giriş Sayfası'!$B$115:$AB$1151,17,FALSE)),0,VLOOKUP(A56,'Bilgi Giriş Sayfası'!$B$115:$AB$1151,17,FALSE))</f>
        <v>0</v>
      </c>
      <c r="P56" s="62">
        <f>IF(ISERROR(VLOOKUP(A56,'Bilgi Giriş Sayfası'!$B$115:$AB$1151,18,FALSE)),0,VLOOKUP(A56,'Bilgi Giriş Sayfası'!$B$115:$AB$1151,18,FALSE))</f>
        <v>0</v>
      </c>
      <c r="Q56" s="14">
        <f>IF(ISERROR(VLOOKUP(A56,'Bilgi Giriş Sayfası'!$B$115:$AB$1151,20,FALSE)),0,VLOOKUP(A56,'Bilgi Giriş Sayfası'!$B$115:$AB$1151,20,FALSE))</f>
        <v>0</v>
      </c>
      <c r="R56" s="14">
        <f>IF(ISERROR(VLOOKUP(A56,'Bilgi Giriş Sayfası'!$B$115:$AB$1151,22,FALSE)),0,VLOOKUP(A56,'Bilgi Giriş Sayfası'!$B$115:$AB$1151,22,FALSE))</f>
        <v>0</v>
      </c>
      <c r="S56" s="14"/>
      <c r="T56" s="14">
        <f>IF(ISERROR(VLOOKUP(A56,'Bilgi Giriş Sayfası'!$B$115:$AB$1151,21,FALSE)),0,VLOOKUP(A56,'Bilgi Giriş Sayfası'!$B$115:$AB$1151,21,FALSE))</f>
        <v>0</v>
      </c>
      <c r="U56" s="141">
        <f t="shared" si="4"/>
        <v>0</v>
      </c>
      <c r="V56" s="15">
        <f>ROUND(Q56*'Bilgi Giriş Sayfası'!$D$107,2)</f>
        <v>0</v>
      </c>
      <c r="W56" s="15">
        <f t="shared" si="5"/>
        <v>0</v>
      </c>
      <c r="X56" s="15">
        <f t="shared" si="6"/>
        <v>0</v>
      </c>
      <c r="Y56" s="15"/>
      <c r="Z56" s="90">
        <f>IF(ISERROR(VLOOKUP(A56,'Bilgi Giriş Sayfası'!$B$115:$U$1151,19,FALSE)),0,VLOOKUP(A56,'Bilgi Giriş Sayfası'!$B$115:$U$1151,19,FALSE))</f>
        <v>0</v>
      </c>
      <c r="AA56" s="119"/>
      <c r="AB56" s="120"/>
      <c r="AC56" s="13">
        <f>IF(ISERROR(VLOOKUP(A56,'Bilgi Giriş Sayfası'!$B$115:$U$1151,7,FALSE)),0,VLOOKUP(A56,'Bilgi Giriş Sayfası'!$B$115:$U$1151,7,FALSE))</f>
        <v>0</v>
      </c>
    </row>
    <row r="57" spans="1:29" ht="18.75">
      <c r="A57" s="131"/>
      <c r="C57" s="23"/>
      <c r="D57" s="23"/>
      <c r="E57" s="12">
        <f t="shared" si="7"/>
        <v>0</v>
      </c>
      <c r="F57" s="13">
        <f>IF(ISERROR(VLOOKUP(A57,'Bilgi Giriş Sayfası'!$B$115:$U$1151,4,FALSE)),0,VLOOKUP(A57,'Bilgi Giriş Sayfası'!$B$115:$U$1151,4,FALSE))</f>
        <v>0</v>
      </c>
      <c r="G57" s="90">
        <f>IF(ISERROR(VLOOKUP(A57,'Bilgi Giriş Sayfası'!$B$115:$U$1151,3,FALSE)),0,VLOOKUP(A57,'Bilgi Giriş Sayfası'!$B$115:$U$1151,3,FALSE))</f>
        <v>0</v>
      </c>
      <c r="H57" s="62">
        <f>IF(ISERROR(VLOOKUP(A57,'Bilgi Giriş Sayfası'!$B$115:$AB$1151,10,FALSE)),0,VLOOKUP(A57,'Bilgi Giriş Sayfası'!$B$115:$AB$1151,10,FALSE))</f>
        <v>0</v>
      </c>
      <c r="I57" s="62">
        <f>IF(ISERROR(VLOOKUP(A57,'Bilgi Giriş Sayfası'!$B$115:$AB$1151,11,FALSE)),0,VLOOKUP(A57,'Bilgi Giriş Sayfası'!$B$115:$AB$1151,11,FALSE))</f>
        <v>0</v>
      </c>
      <c r="J57" s="62">
        <f>IF(ISERROR(VLOOKUP(A57,'Bilgi Giriş Sayfası'!$B$115:$AB$1151,12,FALSE)),0,VLOOKUP(A57,'Bilgi Giriş Sayfası'!$B$115:$AB$1151,12,FALSE))</f>
        <v>0</v>
      </c>
      <c r="K57" s="62">
        <f>IF(ISERROR(VLOOKUP(A57,'Bilgi Giriş Sayfası'!$B$115:$AB$1151,13,FALSE)),0,VLOOKUP(A57,'Bilgi Giriş Sayfası'!$B$115:$AB$1151,13,FALSE))</f>
        <v>0</v>
      </c>
      <c r="L57" s="62">
        <f>IF(ISERROR(VLOOKUP(A57,'Bilgi Giriş Sayfası'!$B$115:$AB$1151,14,FALSE)),0,VLOOKUP(A57,'Bilgi Giriş Sayfası'!$B$115:$AB$1151,14,FALSE))</f>
        <v>0</v>
      </c>
      <c r="M57" s="62">
        <f>IF(ISERROR(VLOOKUP(A57,'Bilgi Giriş Sayfası'!$B$115:$AB$1151,15,FALSE)),0,VLOOKUP(A57,'Bilgi Giriş Sayfası'!$B$115:$AB$1151,15,FALSE))</f>
        <v>0</v>
      </c>
      <c r="N57" s="62">
        <f>IF(ISERROR(VLOOKUP(A57,'Bilgi Giriş Sayfası'!$B$115:$AB$1151,16,FALSE)),0,VLOOKUP(A57,'Bilgi Giriş Sayfası'!$B$115:$AB$1151,16,FALSE))</f>
        <v>0</v>
      </c>
      <c r="O57" s="62">
        <f>IF(ISERROR(VLOOKUP(A57,'Bilgi Giriş Sayfası'!$B$115:$AB$1151,17,FALSE)),0,VLOOKUP(A57,'Bilgi Giriş Sayfası'!$B$115:$AB$1151,17,FALSE))</f>
        <v>0</v>
      </c>
      <c r="P57" s="62">
        <f>IF(ISERROR(VLOOKUP(A57,'Bilgi Giriş Sayfası'!$B$115:$AB$1151,18,FALSE)),0,VLOOKUP(A57,'Bilgi Giriş Sayfası'!$B$115:$AB$1151,18,FALSE))</f>
        <v>0</v>
      </c>
      <c r="Q57" s="14">
        <f>IF(ISERROR(VLOOKUP(A57,'Bilgi Giriş Sayfası'!$B$115:$AB$1151,20,FALSE)),0,VLOOKUP(A57,'Bilgi Giriş Sayfası'!$B$115:$AB$1151,20,FALSE))</f>
        <v>0</v>
      </c>
      <c r="R57" s="14">
        <f>IF(ISERROR(VLOOKUP(A57,'Bilgi Giriş Sayfası'!$B$115:$AB$1151,22,FALSE)),0,VLOOKUP(A57,'Bilgi Giriş Sayfası'!$B$115:$AB$1151,22,FALSE))</f>
        <v>0</v>
      </c>
      <c r="S57" s="14"/>
      <c r="T57" s="14">
        <f>IF(ISERROR(VLOOKUP(A57,'Bilgi Giriş Sayfası'!$B$115:$AB$1151,21,FALSE)),0,VLOOKUP(A57,'Bilgi Giriş Sayfası'!$B$115:$AB$1151,21,FALSE))</f>
        <v>0</v>
      </c>
      <c r="U57" s="141">
        <f t="shared" si="4"/>
        <v>0</v>
      </c>
      <c r="V57" s="15">
        <f>ROUND(Q57*'Bilgi Giriş Sayfası'!$D$107,2)</f>
        <v>0</v>
      </c>
      <c r="W57" s="15">
        <f t="shared" si="5"/>
        <v>0</v>
      </c>
      <c r="X57" s="15">
        <f t="shared" si="6"/>
        <v>0</v>
      </c>
      <c r="Y57" s="15"/>
      <c r="Z57" s="90">
        <f>IF(ISERROR(VLOOKUP(A57,'Bilgi Giriş Sayfası'!$B$115:$U$1151,19,FALSE)),0,VLOOKUP(A57,'Bilgi Giriş Sayfası'!$B$115:$U$1151,19,FALSE))</f>
        <v>0</v>
      </c>
      <c r="AA57" s="119"/>
      <c r="AB57" s="120"/>
      <c r="AC57" s="13">
        <f>IF(ISERROR(VLOOKUP(A57,'Bilgi Giriş Sayfası'!$B$115:$U$1151,7,FALSE)),0,VLOOKUP(A57,'Bilgi Giriş Sayfası'!$B$115:$U$1151,7,FALSE))</f>
        <v>0</v>
      </c>
    </row>
    <row r="58" spans="1:29" ht="18.75">
      <c r="A58" s="131"/>
      <c r="C58" s="23"/>
      <c r="D58" s="23"/>
      <c r="E58" s="12">
        <f t="shared" si="7"/>
        <v>0</v>
      </c>
      <c r="F58" s="13">
        <f>IF(ISERROR(VLOOKUP(A58,'Bilgi Giriş Sayfası'!$B$115:$U$1151,4,FALSE)),0,VLOOKUP(A58,'Bilgi Giriş Sayfası'!$B$115:$U$1151,4,FALSE))</f>
        <v>0</v>
      </c>
      <c r="G58" s="90">
        <f>IF(ISERROR(VLOOKUP(A58,'Bilgi Giriş Sayfası'!$B$115:$U$1151,3,FALSE)),0,VLOOKUP(A58,'Bilgi Giriş Sayfası'!$B$115:$U$1151,3,FALSE))</f>
        <v>0</v>
      </c>
      <c r="H58" s="62">
        <f>IF(ISERROR(VLOOKUP(A58,'Bilgi Giriş Sayfası'!$B$115:$AB$1151,10,FALSE)),0,VLOOKUP(A58,'Bilgi Giriş Sayfası'!$B$115:$AB$1151,10,FALSE))</f>
        <v>0</v>
      </c>
      <c r="I58" s="62">
        <f>IF(ISERROR(VLOOKUP(A58,'Bilgi Giriş Sayfası'!$B$115:$AB$1151,11,FALSE)),0,VLOOKUP(A58,'Bilgi Giriş Sayfası'!$B$115:$AB$1151,11,FALSE))</f>
        <v>0</v>
      </c>
      <c r="J58" s="62">
        <f>IF(ISERROR(VLOOKUP(A58,'Bilgi Giriş Sayfası'!$B$115:$AB$1151,12,FALSE)),0,VLOOKUP(A58,'Bilgi Giriş Sayfası'!$B$115:$AB$1151,12,FALSE))</f>
        <v>0</v>
      </c>
      <c r="K58" s="62">
        <f>IF(ISERROR(VLOOKUP(A58,'Bilgi Giriş Sayfası'!$B$115:$AB$1151,13,FALSE)),0,VLOOKUP(A58,'Bilgi Giriş Sayfası'!$B$115:$AB$1151,13,FALSE))</f>
        <v>0</v>
      </c>
      <c r="L58" s="62">
        <f>IF(ISERROR(VLOOKUP(A58,'Bilgi Giriş Sayfası'!$B$115:$AB$1151,14,FALSE)),0,VLOOKUP(A58,'Bilgi Giriş Sayfası'!$B$115:$AB$1151,14,FALSE))</f>
        <v>0</v>
      </c>
      <c r="M58" s="62">
        <f>IF(ISERROR(VLOOKUP(A58,'Bilgi Giriş Sayfası'!$B$115:$AB$1151,15,FALSE)),0,VLOOKUP(A58,'Bilgi Giriş Sayfası'!$B$115:$AB$1151,15,FALSE))</f>
        <v>0</v>
      </c>
      <c r="N58" s="62">
        <f>IF(ISERROR(VLOOKUP(A58,'Bilgi Giriş Sayfası'!$B$115:$AB$1151,16,FALSE)),0,VLOOKUP(A58,'Bilgi Giriş Sayfası'!$B$115:$AB$1151,16,FALSE))</f>
        <v>0</v>
      </c>
      <c r="O58" s="62">
        <f>IF(ISERROR(VLOOKUP(A58,'Bilgi Giriş Sayfası'!$B$115:$AB$1151,17,FALSE)),0,VLOOKUP(A58,'Bilgi Giriş Sayfası'!$B$115:$AB$1151,17,FALSE))</f>
        <v>0</v>
      </c>
      <c r="P58" s="62">
        <f>IF(ISERROR(VLOOKUP(A58,'Bilgi Giriş Sayfası'!$B$115:$AB$1151,18,FALSE)),0,VLOOKUP(A58,'Bilgi Giriş Sayfası'!$B$115:$AB$1151,18,FALSE))</f>
        <v>0</v>
      </c>
      <c r="Q58" s="14">
        <f>IF(ISERROR(VLOOKUP(A58,'Bilgi Giriş Sayfası'!$B$115:$AB$1151,20,FALSE)),0,VLOOKUP(A58,'Bilgi Giriş Sayfası'!$B$115:$AB$1151,20,FALSE))</f>
        <v>0</v>
      </c>
      <c r="R58" s="14">
        <f>IF(ISERROR(VLOOKUP(A58,'Bilgi Giriş Sayfası'!$B$115:$AB$1151,22,FALSE)),0,VLOOKUP(A58,'Bilgi Giriş Sayfası'!$B$115:$AB$1151,22,FALSE))</f>
        <v>0</v>
      </c>
      <c r="S58" s="14"/>
      <c r="T58" s="14">
        <f>IF(ISERROR(VLOOKUP(A58,'Bilgi Giriş Sayfası'!$B$115:$AB$1151,21,FALSE)),0,VLOOKUP(A58,'Bilgi Giriş Sayfası'!$B$115:$AB$1151,21,FALSE))</f>
        <v>0</v>
      </c>
      <c r="U58" s="141">
        <f t="shared" si="4"/>
        <v>0</v>
      </c>
      <c r="V58" s="15">
        <f>ROUND(Q58*'Bilgi Giriş Sayfası'!$D$107,2)</f>
        <v>0</v>
      </c>
      <c r="W58" s="15">
        <f t="shared" si="5"/>
        <v>0</v>
      </c>
      <c r="X58" s="15">
        <f t="shared" si="6"/>
        <v>0</v>
      </c>
      <c r="Y58" s="15"/>
      <c r="Z58" s="90">
        <f>IF(ISERROR(VLOOKUP(A58,'Bilgi Giriş Sayfası'!$B$115:$U$1151,19,FALSE)),0,VLOOKUP(A58,'Bilgi Giriş Sayfası'!$B$115:$U$1151,19,FALSE))</f>
        <v>0</v>
      </c>
      <c r="AA58" s="119"/>
      <c r="AB58" s="120"/>
      <c r="AC58" s="13">
        <f>IF(ISERROR(VLOOKUP(A58,'Bilgi Giriş Sayfası'!$B$115:$U$1151,7,FALSE)),0,VLOOKUP(A58,'Bilgi Giriş Sayfası'!$B$115:$U$1151,7,FALSE))</f>
        <v>0</v>
      </c>
    </row>
    <row r="59" spans="1:29" ht="18.75">
      <c r="A59" s="131"/>
      <c r="C59" s="23"/>
      <c r="D59" s="23"/>
      <c r="E59" s="12">
        <f t="shared" si="7"/>
        <v>0</v>
      </c>
      <c r="F59" s="13">
        <f>IF(ISERROR(VLOOKUP(A59,'Bilgi Giriş Sayfası'!$B$115:$U$1151,4,FALSE)),0,VLOOKUP(A59,'Bilgi Giriş Sayfası'!$B$115:$U$1151,4,FALSE))</f>
        <v>0</v>
      </c>
      <c r="G59" s="90">
        <f>IF(ISERROR(VLOOKUP(A59,'Bilgi Giriş Sayfası'!$B$115:$U$1151,3,FALSE)),0,VLOOKUP(A59,'Bilgi Giriş Sayfası'!$B$115:$U$1151,3,FALSE))</f>
        <v>0</v>
      </c>
      <c r="H59" s="62">
        <f>IF(ISERROR(VLOOKUP(A59,'Bilgi Giriş Sayfası'!$B$115:$AB$1151,10,FALSE)),0,VLOOKUP(A59,'Bilgi Giriş Sayfası'!$B$115:$AB$1151,10,FALSE))</f>
        <v>0</v>
      </c>
      <c r="I59" s="62">
        <f>IF(ISERROR(VLOOKUP(A59,'Bilgi Giriş Sayfası'!$B$115:$AB$1151,11,FALSE)),0,VLOOKUP(A59,'Bilgi Giriş Sayfası'!$B$115:$AB$1151,11,FALSE))</f>
        <v>0</v>
      </c>
      <c r="J59" s="62">
        <f>IF(ISERROR(VLOOKUP(A59,'Bilgi Giriş Sayfası'!$B$115:$AB$1151,12,FALSE)),0,VLOOKUP(A59,'Bilgi Giriş Sayfası'!$B$115:$AB$1151,12,FALSE))</f>
        <v>0</v>
      </c>
      <c r="K59" s="62">
        <f>IF(ISERROR(VLOOKUP(A59,'Bilgi Giriş Sayfası'!$B$115:$AB$1151,13,FALSE)),0,VLOOKUP(A59,'Bilgi Giriş Sayfası'!$B$115:$AB$1151,13,FALSE))</f>
        <v>0</v>
      </c>
      <c r="L59" s="62">
        <f>IF(ISERROR(VLOOKUP(A59,'Bilgi Giriş Sayfası'!$B$115:$AB$1151,14,FALSE)),0,VLOOKUP(A59,'Bilgi Giriş Sayfası'!$B$115:$AB$1151,14,FALSE))</f>
        <v>0</v>
      </c>
      <c r="M59" s="62">
        <f>IF(ISERROR(VLOOKUP(A59,'Bilgi Giriş Sayfası'!$B$115:$AB$1151,15,FALSE)),0,VLOOKUP(A59,'Bilgi Giriş Sayfası'!$B$115:$AB$1151,15,FALSE))</f>
        <v>0</v>
      </c>
      <c r="N59" s="62">
        <f>IF(ISERROR(VLOOKUP(A59,'Bilgi Giriş Sayfası'!$B$115:$AB$1151,16,FALSE)),0,VLOOKUP(A59,'Bilgi Giriş Sayfası'!$B$115:$AB$1151,16,FALSE))</f>
        <v>0</v>
      </c>
      <c r="O59" s="62">
        <f>IF(ISERROR(VLOOKUP(A59,'Bilgi Giriş Sayfası'!$B$115:$AB$1151,17,FALSE)),0,VLOOKUP(A59,'Bilgi Giriş Sayfası'!$B$115:$AB$1151,17,FALSE))</f>
        <v>0</v>
      </c>
      <c r="P59" s="62">
        <f>IF(ISERROR(VLOOKUP(A59,'Bilgi Giriş Sayfası'!$B$115:$AB$1151,18,FALSE)),0,VLOOKUP(A59,'Bilgi Giriş Sayfası'!$B$115:$AB$1151,18,FALSE))</f>
        <v>0</v>
      </c>
      <c r="Q59" s="14">
        <f>IF(ISERROR(VLOOKUP(A59,'Bilgi Giriş Sayfası'!$B$115:$AB$1151,20,FALSE)),0,VLOOKUP(A59,'Bilgi Giriş Sayfası'!$B$115:$AB$1151,20,FALSE))</f>
        <v>0</v>
      </c>
      <c r="R59" s="14">
        <f>IF(ISERROR(VLOOKUP(A59,'Bilgi Giriş Sayfası'!$B$115:$AB$1151,22,FALSE)),0,VLOOKUP(A59,'Bilgi Giriş Sayfası'!$B$115:$AB$1151,22,FALSE))</f>
        <v>0</v>
      </c>
      <c r="S59" s="14"/>
      <c r="T59" s="14">
        <f>IF(ISERROR(VLOOKUP(A59,'Bilgi Giriş Sayfası'!$B$115:$AB$1151,21,FALSE)),0,VLOOKUP(A59,'Bilgi Giriş Sayfası'!$B$115:$AB$1151,21,FALSE))</f>
        <v>0</v>
      </c>
      <c r="U59" s="141">
        <f t="shared" si="4"/>
        <v>0</v>
      </c>
      <c r="V59" s="15">
        <f>ROUND(Q59*'Bilgi Giriş Sayfası'!$D$107,2)</f>
        <v>0</v>
      </c>
      <c r="W59" s="15">
        <f t="shared" si="5"/>
        <v>0</v>
      </c>
      <c r="X59" s="15">
        <f t="shared" si="6"/>
        <v>0</v>
      </c>
      <c r="Y59" s="15"/>
      <c r="Z59" s="90">
        <f>IF(ISERROR(VLOOKUP(A59,'Bilgi Giriş Sayfası'!$B$115:$U$1151,19,FALSE)),0,VLOOKUP(A59,'Bilgi Giriş Sayfası'!$B$115:$U$1151,19,FALSE))</f>
        <v>0</v>
      </c>
      <c r="AA59" s="119"/>
      <c r="AB59" s="120"/>
      <c r="AC59" s="13">
        <f>IF(ISERROR(VLOOKUP(A59,'Bilgi Giriş Sayfası'!$B$115:$U$1151,7,FALSE)),0,VLOOKUP(A59,'Bilgi Giriş Sayfası'!$B$115:$U$1151,7,FALSE))</f>
        <v>0</v>
      </c>
    </row>
    <row r="60" spans="1:29" ht="18.75">
      <c r="A60" s="131"/>
      <c r="C60" s="23"/>
      <c r="D60" s="23"/>
      <c r="E60" s="12">
        <f t="shared" si="7"/>
        <v>0</v>
      </c>
      <c r="F60" s="13">
        <f>IF(ISERROR(VLOOKUP(A60,'Bilgi Giriş Sayfası'!$B$115:$U$1151,4,FALSE)),0,VLOOKUP(A60,'Bilgi Giriş Sayfası'!$B$115:$U$1151,4,FALSE))</f>
        <v>0</v>
      </c>
      <c r="G60" s="90">
        <f>IF(ISERROR(VLOOKUP(A60,'Bilgi Giriş Sayfası'!$B$115:$U$1151,3,FALSE)),0,VLOOKUP(A60,'Bilgi Giriş Sayfası'!$B$115:$U$1151,3,FALSE))</f>
        <v>0</v>
      </c>
      <c r="H60" s="62">
        <f>IF(ISERROR(VLOOKUP(A60,'Bilgi Giriş Sayfası'!$B$115:$AB$1151,10,FALSE)),0,VLOOKUP(A60,'Bilgi Giriş Sayfası'!$B$115:$AB$1151,10,FALSE))</f>
        <v>0</v>
      </c>
      <c r="I60" s="62">
        <f>IF(ISERROR(VLOOKUP(A60,'Bilgi Giriş Sayfası'!$B$115:$AB$1151,11,FALSE)),0,VLOOKUP(A60,'Bilgi Giriş Sayfası'!$B$115:$AB$1151,11,FALSE))</f>
        <v>0</v>
      </c>
      <c r="J60" s="62">
        <f>IF(ISERROR(VLOOKUP(A60,'Bilgi Giriş Sayfası'!$B$115:$AB$1151,12,FALSE)),0,VLOOKUP(A60,'Bilgi Giriş Sayfası'!$B$115:$AB$1151,12,FALSE))</f>
        <v>0</v>
      </c>
      <c r="K60" s="62">
        <f>IF(ISERROR(VLOOKUP(A60,'Bilgi Giriş Sayfası'!$B$115:$AB$1151,13,FALSE)),0,VLOOKUP(A60,'Bilgi Giriş Sayfası'!$B$115:$AB$1151,13,FALSE))</f>
        <v>0</v>
      </c>
      <c r="L60" s="62">
        <f>IF(ISERROR(VLOOKUP(A60,'Bilgi Giriş Sayfası'!$B$115:$AB$1151,14,FALSE)),0,VLOOKUP(A60,'Bilgi Giriş Sayfası'!$B$115:$AB$1151,14,FALSE))</f>
        <v>0</v>
      </c>
      <c r="M60" s="62">
        <f>IF(ISERROR(VLOOKUP(A60,'Bilgi Giriş Sayfası'!$B$115:$AB$1151,15,FALSE)),0,VLOOKUP(A60,'Bilgi Giriş Sayfası'!$B$115:$AB$1151,15,FALSE))</f>
        <v>0</v>
      </c>
      <c r="N60" s="62">
        <f>IF(ISERROR(VLOOKUP(A60,'Bilgi Giriş Sayfası'!$B$115:$AB$1151,16,FALSE)),0,VLOOKUP(A60,'Bilgi Giriş Sayfası'!$B$115:$AB$1151,16,FALSE))</f>
        <v>0</v>
      </c>
      <c r="O60" s="62">
        <f>IF(ISERROR(VLOOKUP(A60,'Bilgi Giriş Sayfası'!$B$115:$AB$1151,17,FALSE)),0,VLOOKUP(A60,'Bilgi Giriş Sayfası'!$B$115:$AB$1151,17,FALSE))</f>
        <v>0</v>
      </c>
      <c r="P60" s="62">
        <f>IF(ISERROR(VLOOKUP(A60,'Bilgi Giriş Sayfası'!$B$115:$AB$1151,18,FALSE)),0,VLOOKUP(A60,'Bilgi Giriş Sayfası'!$B$115:$AB$1151,18,FALSE))</f>
        <v>0</v>
      </c>
      <c r="Q60" s="14">
        <f>IF(ISERROR(VLOOKUP(A60,'Bilgi Giriş Sayfası'!$B$115:$AB$1151,20,FALSE)),0,VLOOKUP(A60,'Bilgi Giriş Sayfası'!$B$115:$AB$1151,20,FALSE))</f>
        <v>0</v>
      </c>
      <c r="R60" s="14">
        <f>IF(ISERROR(VLOOKUP(A60,'Bilgi Giriş Sayfası'!$B$115:$AB$1151,22,FALSE)),0,VLOOKUP(A60,'Bilgi Giriş Sayfası'!$B$115:$AB$1151,22,FALSE))</f>
        <v>0</v>
      </c>
      <c r="S60" s="14"/>
      <c r="T60" s="14">
        <f>IF(ISERROR(VLOOKUP(A60,'Bilgi Giriş Sayfası'!$B$115:$AB$1151,21,FALSE)),0,VLOOKUP(A60,'Bilgi Giriş Sayfası'!$B$115:$AB$1151,21,FALSE))</f>
        <v>0</v>
      </c>
      <c r="U60" s="141">
        <f t="shared" si="4"/>
        <v>0</v>
      </c>
      <c r="V60" s="15">
        <f>ROUND(Q60*'Bilgi Giriş Sayfası'!$D$107,2)</f>
        <v>0</v>
      </c>
      <c r="W60" s="15">
        <f t="shared" si="5"/>
        <v>0</v>
      </c>
      <c r="X60" s="15">
        <f t="shared" si="6"/>
        <v>0</v>
      </c>
      <c r="Y60" s="15"/>
      <c r="Z60" s="90">
        <f>IF(ISERROR(VLOOKUP(A60,'Bilgi Giriş Sayfası'!$B$115:$U$1151,19,FALSE)),0,VLOOKUP(A60,'Bilgi Giriş Sayfası'!$B$115:$U$1151,19,FALSE))</f>
        <v>0</v>
      </c>
      <c r="AA60" s="119"/>
      <c r="AB60" s="120"/>
      <c r="AC60" s="13">
        <f>IF(ISERROR(VLOOKUP(A60,'Bilgi Giriş Sayfası'!$B$115:$U$1151,7,FALSE)),0,VLOOKUP(A60,'Bilgi Giriş Sayfası'!$B$115:$U$1151,7,FALSE))</f>
        <v>0</v>
      </c>
    </row>
    <row r="61" spans="1:29" ht="18.75">
      <c r="A61" s="131"/>
      <c r="C61" s="23"/>
      <c r="D61" s="23"/>
      <c r="E61" s="12">
        <f t="shared" si="7"/>
        <v>0</v>
      </c>
      <c r="F61" s="13">
        <f>IF(ISERROR(VLOOKUP(A61,'Bilgi Giriş Sayfası'!$B$115:$U$1151,4,FALSE)),0,VLOOKUP(A61,'Bilgi Giriş Sayfası'!$B$115:$U$1151,4,FALSE))</f>
        <v>0</v>
      </c>
      <c r="G61" s="90">
        <f>IF(ISERROR(VLOOKUP(A61,'Bilgi Giriş Sayfası'!$B$115:$U$1151,3,FALSE)),0,VLOOKUP(A61,'Bilgi Giriş Sayfası'!$B$115:$U$1151,3,FALSE))</f>
        <v>0</v>
      </c>
      <c r="H61" s="62">
        <f>IF(ISERROR(VLOOKUP(A61,'Bilgi Giriş Sayfası'!$B$115:$AB$1151,10,FALSE)),0,VLOOKUP(A61,'Bilgi Giriş Sayfası'!$B$115:$AB$1151,10,FALSE))</f>
        <v>0</v>
      </c>
      <c r="I61" s="62">
        <f>IF(ISERROR(VLOOKUP(A61,'Bilgi Giriş Sayfası'!$B$115:$AB$1151,11,FALSE)),0,VLOOKUP(A61,'Bilgi Giriş Sayfası'!$B$115:$AB$1151,11,FALSE))</f>
        <v>0</v>
      </c>
      <c r="J61" s="62">
        <f>IF(ISERROR(VLOOKUP(A61,'Bilgi Giriş Sayfası'!$B$115:$AB$1151,12,FALSE)),0,VLOOKUP(A61,'Bilgi Giriş Sayfası'!$B$115:$AB$1151,12,FALSE))</f>
        <v>0</v>
      </c>
      <c r="K61" s="62">
        <f>IF(ISERROR(VLOOKUP(A61,'Bilgi Giriş Sayfası'!$B$115:$AB$1151,13,FALSE)),0,VLOOKUP(A61,'Bilgi Giriş Sayfası'!$B$115:$AB$1151,13,FALSE))</f>
        <v>0</v>
      </c>
      <c r="L61" s="62">
        <f>IF(ISERROR(VLOOKUP(A61,'Bilgi Giriş Sayfası'!$B$115:$AB$1151,14,FALSE)),0,VLOOKUP(A61,'Bilgi Giriş Sayfası'!$B$115:$AB$1151,14,FALSE))</f>
        <v>0</v>
      </c>
      <c r="M61" s="62">
        <f>IF(ISERROR(VLOOKUP(A61,'Bilgi Giriş Sayfası'!$B$115:$AB$1151,15,FALSE)),0,VLOOKUP(A61,'Bilgi Giriş Sayfası'!$B$115:$AB$1151,15,FALSE))</f>
        <v>0</v>
      </c>
      <c r="N61" s="62">
        <f>IF(ISERROR(VLOOKUP(A61,'Bilgi Giriş Sayfası'!$B$115:$AB$1151,16,FALSE)),0,VLOOKUP(A61,'Bilgi Giriş Sayfası'!$B$115:$AB$1151,16,FALSE))</f>
        <v>0</v>
      </c>
      <c r="O61" s="62">
        <f>IF(ISERROR(VLOOKUP(A61,'Bilgi Giriş Sayfası'!$B$115:$AB$1151,17,FALSE)),0,VLOOKUP(A61,'Bilgi Giriş Sayfası'!$B$115:$AB$1151,17,FALSE))</f>
        <v>0</v>
      </c>
      <c r="P61" s="62">
        <f>IF(ISERROR(VLOOKUP(A61,'Bilgi Giriş Sayfası'!$B$115:$AB$1151,18,FALSE)),0,VLOOKUP(A61,'Bilgi Giriş Sayfası'!$B$115:$AB$1151,18,FALSE))</f>
        <v>0</v>
      </c>
      <c r="Q61" s="14">
        <f>IF(ISERROR(VLOOKUP(A61,'Bilgi Giriş Sayfası'!$B$115:$AB$1151,20,FALSE)),0,VLOOKUP(A61,'Bilgi Giriş Sayfası'!$B$115:$AB$1151,20,FALSE))</f>
        <v>0</v>
      </c>
      <c r="R61" s="14">
        <f>IF(ISERROR(VLOOKUP(A61,'Bilgi Giriş Sayfası'!$B$115:$AB$1151,22,FALSE)),0,VLOOKUP(A61,'Bilgi Giriş Sayfası'!$B$115:$AB$1151,22,FALSE))</f>
        <v>0</v>
      </c>
      <c r="S61" s="14"/>
      <c r="T61" s="14">
        <f>IF(ISERROR(VLOOKUP(A61,'Bilgi Giriş Sayfası'!$B$115:$AB$1151,21,FALSE)),0,VLOOKUP(A61,'Bilgi Giriş Sayfası'!$B$115:$AB$1151,21,FALSE))</f>
        <v>0</v>
      </c>
      <c r="U61" s="141">
        <f t="shared" si="4"/>
        <v>0</v>
      </c>
      <c r="V61" s="15">
        <f>ROUND(Q61*'Bilgi Giriş Sayfası'!$D$107,2)</f>
        <v>0</v>
      </c>
      <c r="W61" s="15">
        <f t="shared" si="5"/>
        <v>0</v>
      </c>
      <c r="X61" s="15">
        <f t="shared" si="6"/>
        <v>0</v>
      </c>
      <c r="Y61" s="15"/>
      <c r="Z61" s="90">
        <f>IF(ISERROR(VLOOKUP(A61,'Bilgi Giriş Sayfası'!$B$115:$U$1151,19,FALSE)),0,VLOOKUP(A61,'Bilgi Giriş Sayfası'!$B$115:$U$1151,19,FALSE))</f>
        <v>0</v>
      </c>
      <c r="AA61" s="119"/>
      <c r="AB61" s="120"/>
      <c r="AC61" s="13">
        <f>IF(ISERROR(VLOOKUP(A61,'Bilgi Giriş Sayfası'!$B$115:$U$1151,7,FALSE)),0,VLOOKUP(A61,'Bilgi Giriş Sayfası'!$B$115:$U$1151,7,FALSE))</f>
        <v>0</v>
      </c>
    </row>
    <row r="62" spans="1:29" ht="18.75">
      <c r="A62" s="131"/>
      <c r="C62" s="23"/>
      <c r="D62" s="23"/>
      <c r="E62" s="12">
        <f t="shared" si="7"/>
        <v>0</v>
      </c>
      <c r="F62" s="13">
        <f>IF(ISERROR(VLOOKUP(A62,'Bilgi Giriş Sayfası'!$B$115:$U$1151,4,FALSE)),0,VLOOKUP(A62,'Bilgi Giriş Sayfası'!$B$115:$U$1151,4,FALSE))</f>
        <v>0</v>
      </c>
      <c r="G62" s="90">
        <f>IF(ISERROR(VLOOKUP(A62,'Bilgi Giriş Sayfası'!$B$115:$U$1151,3,FALSE)),0,VLOOKUP(A62,'Bilgi Giriş Sayfası'!$B$115:$U$1151,3,FALSE))</f>
        <v>0</v>
      </c>
      <c r="H62" s="62">
        <f>IF(ISERROR(VLOOKUP(A62,'Bilgi Giriş Sayfası'!$B$115:$AB$1151,10,FALSE)),0,VLOOKUP(A62,'Bilgi Giriş Sayfası'!$B$115:$AB$1151,10,FALSE))</f>
        <v>0</v>
      </c>
      <c r="I62" s="62">
        <f>IF(ISERROR(VLOOKUP(A62,'Bilgi Giriş Sayfası'!$B$115:$AB$1151,11,FALSE)),0,VLOOKUP(A62,'Bilgi Giriş Sayfası'!$B$115:$AB$1151,11,FALSE))</f>
        <v>0</v>
      </c>
      <c r="J62" s="62">
        <f>IF(ISERROR(VLOOKUP(A62,'Bilgi Giriş Sayfası'!$B$115:$AB$1151,12,FALSE)),0,VLOOKUP(A62,'Bilgi Giriş Sayfası'!$B$115:$AB$1151,12,FALSE))</f>
        <v>0</v>
      </c>
      <c r="K62" s="62">
        <f>IF(ISERROR(VLOOKUP(A62,'Bilgi Giriş Sayfası'!$B$115:$AB$1151,13,FALSE)),0,VLOOKUP(A62,'Bilgi Giriş Sayfası'!$B$115:$AB$1151,13,FALSE))</f>
        <v>0</v>
      </c>
      <c r="L62" s="62">
        <f>IF(ISERROR(VLOOKUP(A62,'Bilgi Giriş Sayfası'!$B$115:$AB$1151,14,FALSE)),0,VLOOKUP(A62,'Bilgi Giriş Sayfası'!$B$115:$AB$1151,14,FALSE))</f>
        <v>0</v>
      </c>
      <c r="M62" s="62">
        <f>IF(ISERROR(VLOOKUP(A62,'Bilgi Giriş Sayfası'!$B$115:$AB$1151,15,FALSE)),0,VLOOKUP(A62,'Bilgi Giriş Sayfası'!$B$115:$AB$1151,15,FALSE))</f>
        <v>0</v>
      </c>
      <c r="N62" s="62">
        <f>IF(ISERROR(VLOOKUP(A62,'Bilgi Giriş Sayfası'!$B$115:$AB$1151,16,FALSE)),0,VLOOKUP(A62,'Bilgi Giriş Sayfası'!$B$115:$AB$1151,16,FALSE))</f>
        <v>0</v>
      </c>
      <c r="O62" s="62">
        <f>IF(ISERROR(VLOOKUP(A62,'Bilgi Giriş Sayfası'!$B$115:$AB$1151,17,FALSE)),0,VLOOKUP(A62,'Bilgi Giriş Sayfası'!$B$115:$AB$1151,17,FALSE))</f>
        <v>0</v>
      </c>
      <c r="P62" s="62">
        <f>IF(ISERROR(VLOOKUP(A62,'Bilgi Giriş Sayfası'!$B$115:$AB$1151,18,FALSE)),0,VLOOKUP(A62,'Bilgi Giriş Sayfası'!$B$115:$AB$1151,18,FALSE))</f>
        <v>0</v>
      </c>
      <c r="Q62" s="14">
        <f>IF(ISERROR(VLOOKUP(A62,'Bilgi Giriş Sayfası'!$B$115:$AB$1151,20,FALSE)),0,VLOOKUP(A62,'Bilgi Giriş Sayfası'!$B$115:$AB$1151,20,FALSE))</f>
        <v>0</v>
      </c>
      <c r="R62" s="14">
        <f>IF(ISERROR(VLOOKUP(A62,'Bilgi Giriş Sayfası'!$B$115:$AB$1151,22,FALSE)),0,VLOOKUP(A62,'Bilgi Giriş Sayfası'!$B$115:$AB$1151,22,FALSE))</f>
        <v>0</v>
      </c>
      <c r="S62" s="14"/>
      <c r="T62" s="14">
        <f>IF(ISERROR(VLOOKUP(A62,'Bilgi Giriş Sayfası'!$B$115:$AB$1151,21,FALSE)),0,VLOOKUP(A62,'Bilgi Giriş Sayfası'!$B$115:$AB$1151,21,FALSE))</f>
        <v>0</v>
      </c>
      <c r="U62" s="141">
        <f t="shared" si="4"/>
        <v>0</v>
      </c>
      <c r="V62" s="15">
        <f>ROUND(Q62*'Bilgi Giriş Sayfası'!$D$107,2)</f>
        <v>0</v>
      </c>
      <c r="W62" s="15">
        <f t="shared" si="5"/>
        <v>0</v>
      </c>
      <c r="X62" s="15">
        <f t="shared" si="6"/>
        <v>0</v>
      </c>
      <c r="Y62" s="15"/>
      <c r="Z62" s="90">
        <f>IF(ISERROR(VLOOKUP(A62,'Bilgi Giriş Sayfası'!$B$115:$U$1151,19,FALSE)),0,VLOOKUP(A62,'Bilgi Giriş Sayfası'!$B$115:$U$1151,19,FALSE))</f>
        <v>0</v>
      </c>
      <c r="AA62" s="119"/>
      <c r="AB62" s="120"/>
      <c r="AC62" s="13">
        <f>IF(ISERROR(VLOOKUP(A62,'Bilgi Giriş Sayfası'!$B$115:$U$1151,7,FALSE)),0,VLOOKUP(A62,'Bilgi Giriş Sayfası'!$B$115:$U$1151,7,FALSE))</f>
        <v>0</v>
      </c>
    </row>
    <row r="63" spans="1:29" ht="19.5" thickBot="1">
      <c r="A63" s="131"/>
      <c r="C63" s="23"/>
      <c r="D63" s="23"/>
      <c r="E63" s="12">
        <f t="shared" si="7"/>
        <v>0</v>
      </c>
      <c r="F63" s="13">
        <f>IF(ISERROR(VLOOKUP(A63,'Bilgi Giriş Sayfası'!$B$115:$U$1151,4,FALSE)),0,VLOOKUP(A63,'Bilgi Giriş Sayfası'!$B$115:$U$1151,4,FALSE))</f>
        <v>0</v>
      </c>
      <c r="G63" s="90">
        <f>IF(ISERROR(VLOOKUP(A63,'Bilgi Giriş Sayfası'!$B$115:$U$1151,3,FALSE)),0,VLOOKUP(A63,'Bilgi Giriş Sayfası'!$B$115:$U$1151,3,FALSE))</f>
        <v>0</v>
      </c>
      <c r="H63" s="62">
        <f>IF(ISERROR(VLOOKUP(A63,'Bilgi Giriş Sayfası'!$B$115:$AB$1151,10,FALSE)),0,VLOOKUP(A63,'Bilgi Giriş Sayfası'!$B$115:$AB$1151,10,FALSE))</f>
        <v>0</v>
      </c>
      <c r="I63" s="62">
        <f>IF(ISERROR(VLOOKUP(A63,'Bilgi Giriş Sayfası'!$B$115:$AB$1151,11,FALSE)),0,VLOOKUP(A63,'Bilgi Giriş Sayfası'!$B$115:$AB$1151,11,FALSE))</f>
        <v>0</v>
      </c>
      <c r="J63" s="62">
        <f>IF(ISERROR(VLOOKUP(A63,'Bilgi Giriş Sayfası'!$B$115:$AB$1151,12,FALSE)),0,VLOOKUP(A63,'Bilgi Giriş Sayfası'!$B$115:$AB$1151,12,FALSE))</f>
        <v>0</v>
      </c>
      <c r="K63" s="62">
        <f>IF(ISERROR(VLOOKUP(A63,'Bilgi Giriş Sayfası'!$B$115:$AB$1151,13,FALSE)),0,VLOOKUP(A63,'Bilgi Giriş Sayfası'!$B$115:$AB$1151,13,FALSE))</f>
        <v>0</v>
      </c>
      <c r="L63" s="62">
        <f>IF(ISERROR(VLOOKUP(A63,'Bilgi Giriş Sayfası'!$B$115:$AB$1151,14,FALSE)),0,VLOOKUP(A63,'Bilgi Giriş Sayfası'!$B$115:$AB$1151,14,FALSE))</f>
        <v>0</v>
      </c>
      <c r="M63" s="62">
        <f>IF(ISERROR(VLOOKUP(A63,'Bilgi Giriş Sayfası'!$B$115:$AB$1151,15,FALSE)),0,VLOOKUP(A63,'Bilgi Giriş Sayfası'!$B$115:$AB$1151,15,FALSE))</f>
        <v>0</v>
      </c>
      <c r="N63" s="62">
        <f>IF(ISERROR(VLOOKUP(A63,'Bilgi Giriş Sayfası'!$B$115:$AB$1151,16,FALSE)),0,VLOOKUP(A63,'Bilgi Giriş Sayfası'!$B$115:$AB$1151,16,FALSE))</f>
        <v>0</v>
      </c>
      <c r="O63" s="62">
        <f>IF(ISERROR(VLOOKUP(A63,'Bilgi Giriş Sayfası'!$B$115:$AB$1151,17,FALSE)),0,VLOOKUP(A63,'Bilgi Giriş Sayfası'!$B$115:$AB$1151,17,FALSE))</f>
        <v>0</v>
      </c>
      <c r="P63" s="62">
        <f>IF(ISERROR(VLOOKUP(A63,'Bilgi Giriş Sayfası'!$B$115:$AB$1151,18,FALSE)),0,VLOOKUP(A63,'Bilgi Giriş Sayfası'!$B$115:$AB$1151,18,FALSE))</f>
        <v>0</v>
      </c>
      <c r="Q63" s="14">
        <f>IF(ISERROR(VLOOKUP(A63,'Bilgi Giriş Sayfası'!$B$115:$AB$1151,20,FALSE)),0,VLOOKUP(A63,'Bilgi Giriş Sayfası'!$B$115:$AB$1151,20,FALSE))</f>
        <v>0</v>
      </c>
      <c r="R63" s="14">
        <f>IF(ISERROR(VLOOKUP(A63,'Bilgi Giriş Sayfası'!$B$115:$AB$1151,22,FALSE)),0,VLOOKUP(A63,'Bilgi Giriş Sayfası'!$B$115:$AB$1151,22,FALSE))</f>
        <v>0</v>
      </c>
      <c r="S63" s="14"/>
      <c r="T63" s="14">
        <f>IF(ISERROR(VLOOKUP(A63,'Bilgi Giriş Sayfası'!$B$115:$AB$1151,21,FALSE)),0,VLOOKUP(A63,'Bilgi Giriş Sayfası'!$B$115:$AB$1151,21,FALSE))</f>
        <v>0</v>
      </c>
      <c r="U63" s="141">
        <f t="shared" si="4"/>
        <v>0</v>
      </c>
      <c r="V63" s="15">
        <f>ROUND(Q63*'Bilgi Giriş Sayfası'!$D$107,2)</f>
        <v>0</v>
      </c>
      <c r="W63" s="15">
        <f t="shared" si="5"/>
        <v>0</v>
      </c>
      <c r="X63" s="15">
        <f t="shared" si="6"/>
        <v>0</v>
      </c>
      <c r="Y63" s="15"/>
      <c r="Z63" s="90">
        <f>IF(ISERROR(VLOOKUP(A63,'Bilgi Giriş Sayfası'!$B$115:$U$1151,19,FALSE)),0,VLOOKUP(A63,'Bilgi Giriş Sayfası'!$B$115:$U$1151,19,FALSE))</f>
        <v>0</v>
      </c>
      <c r="AA63" s="119"/>
      <c r="AB63" s="120"/>
      <c r="AC63" s="13">
        <f>IF(ISERROR(VLOOKUP(A63,'Bilgi Giriş Sayfası'!$B$115:$U$1151,7,FALSE)),0,VLOOKUP(A63,'Bilgi Giriş Sayfası'!$B$115:$U$1151,7,FALSE))</f>
        <v>0</v>
      </c>
    </row>
    <row r="64" spans="3:28" ht="20.25" thickBot="1" thickTop="1">
      <c r="C64" s="23"/>
      <c r="D64" s="23"/>
      <c r="E64" s="20"/>
      <c r="F64" s="20"/>
      <c r="G64" s="16" t="s">
        <v>16</v>
      </c>
      <c r="H64" s="122"/>
      <c r="I64" s="123"/>
      <c r="J64" s="17" t="s">
        <v>5</v>
      </c>
      <c r="K64" s="16">
        <f>SUM(K40:K63)</f>
        <v>0</v>
      </c>
      <c r="L64" s="18"/>
      <c r="M64" s="16">
        <f>SUM(M40:M63)</f>
        <v>0</v>
      </c>
      <c r="N64" s="16"/>
      <c r="O64" s="16"/>
      <c r="P64" s="18"/>
      <c r="Q64" s="16">
        <f>SUM(Q40:Q63)</f>
        <v>0</v>
      </c>
      <c r="R64" s="19"/>
      <c r="S64" s="20"/>
      <c r="T64" s="18"/>
      <c r="U64" s="18">
        <f>SUM(U40:U63)</f>
        <v>0</v>
      </c>
      <c r="V64" s="18">
        <f>SUM(V40:V63)</f>
        <v>0</v>
      </c>
      <c r="W64" s="18">
        <f>SUM(W40:W63)</f>
        <v>0</v>
      </c>
      <c r="X64" s="18">
        <f>SUM(X40:X63)</f>
        <v>0</v>
      </c>
      <c r="Y64" s="20"/>
      <c r="Z64" s="18"/>
      <c r="AA64" s="119"/>
      <c r="AB64" s="120"/>
    </row>
    <row r="65" spans="3:28" ht="19.5" thickTop="1">
      <c r="C65" s="23"/>
      <c r="D65" s="23"/>
      <c r="E65" s="124"/>
      <c r="F65" s="177" t="str">
        <f>+F31</f>
        <v>  Uzaktan Eğitim ekders Ücret Olarak Toplam</v>
      </c>
      <c r="G65" s="177"/>
      <c r="H65" s="177"/>
      <c r="I65" s="177"/>
      <c r="J65" s="177"/>
      <c r="K65" s="177"/>
      <c r="L65" s="174">
        <f>+Q64</f>
        <v>0</v>
      </c>
      <c r="M65" s="174"/>
      <c r="N65" s="174"/>
      <c r="O65" s="174"/>
      <c r="P65" s="174"/>
      <c r="Q65" s="124" t="str">
        <f>("TL Tahakkuk Ettirilmiştir.")</f>
        <v>TL Tahakkuk Ettirilmiştir.</v>
      </c>
      <c r="R65" s="124"/>
      <c r="S65" s="125"/>
      <c r="T65" s="172">
        <f ca="1">TODAY()</f>
        <v>44096</v>
      </c>
      <c r="U65" s="172"/>
      <c r="V65" s="172"/>
      <c r="W65" s="126"/>
      <c r="X65" s="127"/>
      <c r="Y65" s="127"/>
      <c r="Z65" s="127"/>
      <c r="AA65" s="23"/>
      <c r="AB65" s="120"/>
    </row>
    <row r="66" spans="3:28" ht="18.75">
      <c r="C66" s="23"/>
      <c r="D66" s="23"/>
      <c r="F66" s="23"/>
      <c r="G66" s="5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5"/>
      <c r="S66" s="5"/>
      <c r="T66" s="23"/>
      <c r="U66" s="23"/>
      <c r="X66" s="21" t="s">
        <v>17</v>
      </c>
      <c r="Y66" s="21"/>
      <c r="Z66" s="23"/>
      <c r="AA66" s="23"/>
      <c r="AB66" s="120"/>
    </row>
    <row r="67" spans="3:28" ht="18.75">
      <c r="C67" s="23"/>
      <c r="D67" s="23"/>
      <c r="F67" s="23"/>
      <c r="G67" s="22"/>
      <c r="H67" s="23"/>
      <c r="I67" s="23"/>
      <c r="J67" s="23"/>
      <c r="K67" s="5" t="s">
        <v>5</v>
      </c>
      <c r="L67" s="23"/>
      <c r="M67" s="23"/>
      <c r="N67" s="23"/>
      <c r="O67" s="23"/>
      <c r="P67" s="23"/>
      <c r="Q67" s="23"/>
      <c r="R67" s="23" t="s">
        <v>5</v>
      </c>
      <c r="S67" s="23"/>
      <c r="T67" s="5" t="s">
        <v>5</v>
      </c>
      <c r="U67" s="5"/>
      <c r="X67" s="22">
        <f>+X33</f>
        <v>0</v>
      </c>
      <c r="Y67" s="22"/>
      <c r="Z67" s="23"/>
      <c r="AA67" s="23"/>
      <c r="AB67" s="120"/>
    </row>
    <row r="68" spans="3:28" ht="18.75">
      <c r="C68" s="23"/>
      <c r="D68" s="23"/>
      <c r="F68" s="23"/>
      <c r="G68" s="24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 t="s">
        <v>5</v>
      </c>
      <c r="S68" s="23"/>
      <c r="T68" s="5" t="s">
        <v>5</v>
      </c>
      <c r="U68" s="5"/>
      <c r="X68" s="22">
        <f>+X34</f>
        <v>0</v>
      </c>
      <c r="Y68" s="24"/>
      <c r="Z68" s="23"/>
      <c r="AA68" s="23"/>
      <c r="AB68" s="120"/>
    </row>
  </sheetData>
  <sheetProtection password="C620" sheet="1"/>
  <autoFilter ref="AC6:AC63"/>
  <mergeCells count="46"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P38:P39"/>
    <mergeCell ref="T65:V65"/>
    <mergeCell ref="F40:J40"/>
    <mergeCell ref="F65:K65"/>
    <mergeCell ref="R38:R39"/>
    <mergeCell ref="T38:T39"/>
    <mergeCell ref="U38:U39"/>
    <mergeCell ref="U4:U5"/>
    <mergeCell ref="F31:K31"/>
    <mergeCell ref="L31:P31"/>
    <mergeCell ref="E4:E5"/>
    <mergeCell ref="F4:F5"/>
    <mergeCell ref="G4:G5"/>
    <mergeCell ref="H4:H5"/>
    <mergeCell ref="J4:J5"/>
    <mergeCell ref="O4:O5"/>
    <mergeCell ref="N4:N5"/>
    <mergeCell ref="L65:P65"/>
    <mergeCell ref="V38:V39"/>
    <mergeCell ref="W38:W39"/>
    <mergeCell ref="X38:X39"/>
    <mergeCell ref="F1:V1"/>
    <mergeCell ref="I4:I5"/>
    <mergeCell ref="K4:K5"/>
    <mergeCell ref="L4:L5"/>
    <mergeCell ref="M4:M5"/>
    <mergeCell ref="P4:P5"/>
    <mergeCell ref="Z38:Z39"/>
    <mergeCell ref="V4:V5"/>
    <mergeCell ref="W4:W5"/>
    <mergeCell ref="X4:X5"/>
    <mergeCell ref="Z4:Z5"/>
    <mergeCell ref="R4:R5"/>
    <mergeCell ref="T31:V31"/>
    <mergeCell ref="F35:V35"/>
    <mergeCell ref="Q4:Q5"/>
    <mergeCell ref="T4:T5"/>
  </mergeCells>
  <printOptions/>
  <pageMargins left="0.23" right="0.19" top="0.24" bottom="0.27" header="0.17" footer="0.17"/>
  <pageSetup horizontalDpi="600" verticalDpi="600" orientation="landscape" paperSize="9" scale="68" r:id="rId3"/>
  <rowBreaks count="1" manualBreakCount="1">
    <brk id="34" min="1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"/>
  <dimension ref="B1:J96"/>
  <sheetViews>
    <sheetView showZeros="0" zoomScalePageLayoutView="0" workbookViewId="0" topLeftCell="A16">
      <selection activeCell="F53" sqref="F53"/>
    </sheetView>
  </sheetViews>
  <sheetFormatPr defaultColWidth="9.00390625" defaultRowHeight="12.75"/>
  <cols>
    <col min="1" max="1" width="1.625" style="63" customWidth="1"/>
    <col min="2" max="2" width="17.00390625" style="63" customWidth="1"/>
    <col min="3" max="4" width="3.625" style="63" customWidth="1"/>
    <col min="5" max="5" width="4.75390625" style="63" customWidth="1"/>
    <col min="6" max="6" width="31.125" style="63" customWidth="1"/>
    <col min="7" max="7" width="31.375" style="63" bestFit="1" customWidth="1"/>
    <col min="8" max="8" width="26.00390625" style="63" bestFit="1" customWidth="1"/>
    <col min="9" max="9" width="18.125" style="63" bestFit="1" customWidth="1"/>
    <col min="10" max="10" width="3.00390625" style="63" customWidth="1"/>
    <col min="11" max="16384" width="9.125" style="63" customWidth="1"/>
  </cols>
  <sheetData>
    <row r="1" spans="6:7" ht="16.5">
      <c r="F1" s="84" t="s">
        <v>66</v>
      </c>
      <c r="G1" s="85" t="s">
        <v>204</v>
      </c>
    </row>
    <row r="2" spans="6:7" ht="15">
      <c r="F2" s="78" t="s">
        <v>170</v>
      </c>
      <c r="G2" s="79">
        <f>COUNTIF(Bordo!$AC$6:$AC$63,F2)</f>
        <v>0</v>
      </c>
    </row>
    <row r="3" spans="6:7" ht="15">
      <c r="F3" s="78" t="s">
        <v>171</v>
      </c>
      <c r="G3" s="79">
        <f>COUNTIF(Bordo!$AC$6:$AC$63,F3)</f>
        <v>0</v>
      </c>
    </row>
    <row r="4" spans="6:7" ht="15">
      <c r="F4" s="78" t="s">
        <v>172</v>
      </c>
      <c r="G4" s="79">
        <f>COUNTIF(Bordo!$AC$6:$AC$63,F4)</f>
        <v>0</v>
      </c>
    </row>
    <row r="5" spans="6:7" ht="15">
      <c r="F5" s="78" t="s">
        <v>173</v>
      </c>
      <c r="G5" s="79">
        <f>COUNTIF(Bordo!$AC$6:$AC$63,F5)</f>
        <v>0</v>
      </c>
    </row>
    <row r="6" spans="6:7" ht="15">
      <c r="F6" s="78" t="s">
        <v>174</v>
      </c>
      <c r="G6" s="79">
        <f>COUNTIF(Bordo!$AC$6:$AC$63,F6)</f>
        <v>0</v>
      </c>
    </row>
    <row r="7" spans="6:7" ht="15">
      <c r="F7" s="78" t="s">
        <v>175</v>
      </c>
      <c r="G7" s="79">
        <f>COUNTIF(Bordo!$AC$6:$AC$63,F7)</f>
        <v>0</v>
      </c>
    </row>
    <row r="8" spans="6:7" ht="15">
      <c r="F8" s="78" t="s">
        <v>176</v>
      </c>
      <c r="G8" s="79">
        <f>COUNTIF(Bordo!$AC$6:$AC$63,F8)</f>
        <v>0</v>
      </c>
    </row>
    <row r="9" spans="6:7" ht="15">
      <c r="F9" s="78" t="s">
        <v>177</v>
      </c>
      <c r="G9" s="79">
        <f>COUNTIF(Bordo!$AC$6:$AC$63,F9)</f>
        <v>0</v>
      </c>
    </row>
    <row r="10" spans="6:7" ht="15">
      <c r="F10" s="78" t="s">
        <v>178</v>
      </c>
      <c r="G10" s="79">
        <f>COUNTIF(Bordo!$AC$6:$AC$63,F10)</f>
        <v>0</v>
      </c>
    </row>
    <row r="11" spans="6:7" ht="15">
      <c r="F11" s="78" t="s">
        <v>179</v>
      </c>
      <c r="G11" s="79">
        <f>COUNTIF(Bordo!$AC$6:$AC$63,F11)</f>
        <v>0</v>
      </c>
    </row>
    <row r="12" spans="6:7" ht="15">
      <c r="F12" s="78" t="s">
        <v>180</v>
      </c>
      <c r="G12" s="79">
        <f>COUNTIF(Bordo!$AC$6:$AC$63,F12)</f>
        <v>0</v>
      </c>
    </row>
    <row r="13" spans="6:7" ht="15">
      <c r="F13" s="78" t="s">
        <v>181</v>
      </c>
      <c r="G13" s="79">
        <f>COUNTIF(Bordo!$AC$6:$AC$63,F13)</f>
        <v>0</v>
      </c>
    </row>
    <row r="14" spans="6:7" ht="15">
      <c r="F14" s="78" t="s">
        <v>182</v>
      </c>
      <c r="G14" s="79">
        <f>COUNTIF(Bordo!$AC$6:$AC$63,F14)</f>
        <v>0</v>
      </c>
    </row>
    <row r="15" spans="6:7" ht="15">
      <c r="F15" s="78" t="s">
        <v>183</v>
      </c>
      <c r="G15" s="79">
        <f>COUNTIF(Bordo!$AC$6:$AC$63,F15)</f>
        <v>0</v>
      </c>
    </row>
    <row r="16" spans="6:7" ht="15">
      <c r="F16" s="78" t="s">
        <v>184</v>
      </c>
      <c r="G16" s="79">
        <f>COUNTIF(Bordo!$AC$6:$AC$63,F16)</f>
        <v>0</v>
      </c>
    </row>
    <row r="17" spans="6:7" ht="15">
      <c r="F17" s="78" t="s">
        <v>185</v>
      </c>
      <c r="G17" s="79">
        <f>COUNTIF(Bordo!$AC$6:$AC$63,F17)</f>
        <v>0</v>
      </c>
    </row>
    <row r="18" spans="6:7" ht="15">
      <c r="F18" s="78" t="s">
        <v>186</v>
      </c>
      <c r="G18" s="79">
        <f>COUNTIF(Bordo!$AC$6:$AC$63,F18)</f>
        <v>0</v>
      </c>
    </row>
    <row r="19" spans="6:7" ht="15">
      <c r="F19" s="78" t="s">
        <v>187</v>
      </c>
      <c r="G19" s="79">
        <f>COUNTIF(Bordo!$AC$6:$AC$63,F19)</f>
        <v>0</v>
      </c>
    </row>
    <row r="20" spans="6:7" ht="15">
      <c r="F20" s="78" t="s">
        <v>188</v>
      </c>
      <c r="G20" s="79">
        <f>COUNTIF(Bordo!$AC$6:$AC$63,F20)</f>
        <v>0</v>
      </c>
    </row>
    <row r="21" spans="6:7" ht="15">
      <c r="F21" s="78" t="s">
        <v>189</v>
      </c>
      <c r="G21" s="79">
        <f>COUNTIF(Bordo!$AC$6:$AC$63,F21)</f>
        <v>0</v>
      </c>
    </row>
    <row r="22" spans="6:7" ht="15">
      <c r="F22" s="78" t="s">
        <v>190</v>
      </c>
      <c r="G22" s="79">
        <f>COUNTIF(Bordo!$AC$6:$AC$63,F22)</f>
        <v>0</v>
      </c>
    </row>
    <row r="23" spans="6:7" ht="15">
      <c r="F23" s="78" t="s">
        <v>191</v>
      </c>
      <c r="G23" s="79">
        <f>COUNTIF(Bordo!$AC$6:$AC$63,F23)</f>
        <v>0</v>
      </c>
    </row>
    <row r="24" spans="6:7" ht="15">
      <c r="F24" s="78" t="s">
        <v>192</v>
      </c>
      <c r="G24" s="79">
        <f>COUNTIF(Bordo!$AC$6:$AC$63,F24)</f>
        <v>0</v>
      </c>
    </row>
    <row r="25" spans="6:7" ht="15">
      <c r="F25" s="78" t="s">
        <v>193</v>
      </c>
      <c r="G25" s="79">
        <f>COUNTIF(Bordo!$AC$6:$AC$63,F25)</f>
        <v>0</v>
      </c>
    </row>
    <row r="26" spans="6:7" ht="15">
      <c r="F26" s="78"/>
      <c r="G26" s="79"/>
    </row>
    <row r="27" spans="6:7" ht="20.25">
      <c r="F27" s="80" t="s">
        <v>3</v>
      </c>
      <c r="G27" s="82">
        <f>SUM(G2:G26)</f>
        <v>0</v>
      </c>
    </row>
    <row r="28" ht="12.75">
      <c r="F28" s="60"/>
    </row>
    <row r="29" ht="12.75">
      <c r="F29" s="60"/>
    </row>
    <row r="30" ht="12.75">
      <c r="F30" s="60"/>
    </row>
    <row r="31" ht="12.75">
      <c r="F31" s="130">
        <f>+'Bilgi Giriş Sayfası'!L111</f>
        <v>0</v>
      </c>
    </row>
    <row r="32" spans="6:8" ht="12.75">
      <c r="F32" s="182">
        <f>+'Bilgi Giriş Sayfası'!L110</f>
        <v>0</v>
      </c>
      <c r="G32" s="183"/>
      <c r="H32" s="183"/>
    </row>
    <row r="33" spans="6:9" ht="12.75">
      <c r="F33" s="184" t="s">
        <v>198</v>
      </c>
      <c r="G33" s="184"/>
      <c r="H33" s="184"/>
      <c r="I33" s="184"/>
    </row>
    <row r="34" spans="6:9" ht="15.75">
      <c r="F34" s="185" t="e">
        <f>VLOOKUP(E38,'Bilgi Giriş Sayfası'!B115:Z152,7,FALSE)</f>
        <v>#N/A</v>
      </c>
      <c r="G34" s="185"/>
      <c r="H34" s="185"/>
      <c r="I34" s="185"/>
    </row>
    <row r="36" spans="5:9" ht="16.5">
      <c r="E36" s="71" t="s">
        <v>63</v>
      </c>
      <c r="F36" s="71" t="s">
        <v>11</v>
      </c>
      <c r="G36" s="71" t="s">
        <v>199</v>
      </c>
      <c r="H36" s="71" t="s">
        <v>200</v>
      </c>
      <c r="I36" s="71" t="s">
        <v>201</v>
      </c>
    </row>
    <row r="37" spans="2:10" ht="15">
      <c r="B37" s="2"/>
      <c r="C37" s="2"/>
      <c r="E37" s="64" t="s">
        <v>5</v>
      </c>
      <c r="F37" s="64" t="s">
        <v>202</v>
      </c>
      <c r="G37" s="64" t="s">
        <v>5</v>
      </c>
      <c r="H37" s="64" t="s">
        <v>5</v>
      </c>
      <c r="I37" s="65" t="s">
        <v>5</v>
      </c>
      <c r="J37" s="66"/>
    </row>
    <row r="38" spans="2:10" ht="18.75" customHeight="1">
      <c r="B38" s="132"/>
      <c r="C38" s="86"/>
      <c r="D38" s="86"/>
      <c r="E38" s="81">
        <f>IF(B38&gt;0,1,0)</f>
        <v>0</v>
      </c>
      <c r="F38" s="67">
        <f>IF(ISERROR(VLOOKUP(B38,Bordo!$A$6:$Z$1129,7,FALSE)),0,VLOOKUP(B38,Bordo!$A$6:$Z$1129,7,FALSE))</f>
        <v>0</v>
      </c>
      <c r="G38" s="75">
        <f>IF(ISERROR(VLOOKUP(B38,'Bilgi Giriş Sayfası'!$B$115:$Z$1151,8,FALSE)),0,VLOOKUP(B38,'Bilgi Giriş Sayfası'!$B$115:$Z$1151,8,FALSE))</f>
        <v>0</v>
      </c>
      <c r="H38" s="74">
        <f>IF(ISERROR(VLOOKUP(B38,'Bilgi Giriş Sayfası'!$B$115:$Z$1151,7,FALSE)),0,VLOOKUP(B38,'Bilgi Giriş Sayfası'!$B$115:$Z$1151,7,FALSE))</f>
        <v>0</v>
      </c>
      <c r="I38" s="73">
        <f>IF(ISERROR(VLOOKUP(B38,Bordo!$A$6:$Z$129,24,FALSE)),0,VLOOKUP(B38,Bordo!$A$6:$Z$129,24,FALSE))</f>
        <v>0</v>
      </c>
      <c r="J38" s="66"/>
    </row>
    <row r="39" spans="2:10" ht="18.75">
      <c r="B39" s="132"/>
      <c r="C39" s="86"/>
      <c r="D39" s="86"/>
      <c r="E39" s="81">
        <f>IF(B39&gt;1,E38+1,0)</f>
        <v>0</v>
      </c>
      <c r="F39" s="67">
        <f>IF(ISERROR(VLOOKUP(B39,Bordo!$A$6:$Z$1129,7,FALSE)),0,VLOOKUP(B39,Bordo!$A$6:$Z$1129,7,FALSE))</f>
        <v>0</v>
      </c>
      <c r="G39" s="75">
        <f>IF(ISERROR(VLOOKUP(B39,'Bilgi Giriş Sayfası'!$B$115:$Z$1151,8,FALSE)),0,VLOOKUP(B39,'Bilgi Giriş Sayfası'!$B$115:$Z$1151,8,FALSE))</f>
        <v>0</v>
      </c>
      <c r="H39" s="74">
        <f>IF(ISERROR(VLOOKUP(B39,'Bilgi Giriş Sayfası'!$B$115:$Z$1151,7,FALSE)),0,VLOOKUP(B39,'Bilgi Giriş Sayfası'!$B$115:$Z$1151,7,FALSE))</f>
        <v>0</v>
      </c>
      <c r="I39" s="73">
        <f>IF(ISERROR(VLOOKUP(B39,Bordo!$A$6:$Z$129,24,FALSE)),0,VLOOKUP(B39,Bordo!$A$6:$Z$129,24,FALSE))</f>
        <v>0</v>
      </c>
      <c r="J39" s="66"/>
    </row>
    <row r="40" spans="2:10" ht="18.75">
      <c r="B40" s="132"/>
      <c r="C40" s="86"/>
      <c r="D40" s="86"/>
      <c r="E40" s="81">
        <f aca="true" t="shared" si="0" ref="E40:E83">IF(B40&gt;1,E39+1,0)</f>
        <v>0</v>
      </c>
      <c r="F40" s="67">
        <f>IF(ISERROR(VLOOKUP(B40,Bordo!$A$6:$Z$1129,7,FALSE)),0,VLOOKUP(B40,Bordo!$A$6:$Z$1129,7,FALSE))</f>
        <v>0</v>
      </c>
      <c r="G40" s="75">
        <f>IF(ISERROR(VLOOKUP(B40,'Bilgi Giriş Sayfası'!$B$115:$Z$1151,8,FALSE)),0,VLOOKUP(B40,'Bilgi Giriş Sayfası'!$B$115:$Z$1151,8,FALSE))</f>
        <v>0</v>
      </c>
      <c r="H40" s="74">
        <f>IF(ISERROR(VLOOKUP(B40,'Bilgi Giriş Sayfası'!$B$115:$Z$1151,7,FALSE)),0,VLOOKUP(B40,'Bilgi Giriş Sayfası'!$B$115:$Z$1151,7,FALSE))</f>
        <v>0</v>
      </c>
      <c r="I40" s="73">
        <f>IF(ISERROR(VLOOKUP(B40,Bordo!$A$6:$Z$129,24,FALSE)),0,VLOOKUP(B40,Bordo!$A$6:$Z$129,24,FALSE))</f>
        <v>0</v>
      </c>
      <c r="J40" s="66"/>
    </row>
    <row r="41" spans="2:10" ht="18.75">
      <c r="B41" s="132"/>
      <c r="C41" s="86"/>
      <c r="D41" s="86"/>
      <c r="E41" s="81">
        <f t="shared" si="0"/>
        <v>0</v>
      </c>
      <c r="F41" s="67">
        <f>IF(ISERROR(VLOOKUP(B41,Bordo!$A$6:$Z$1129,7,FALSE)),0,VLOOKUP(B41,Bordo!$A$6:$Z$1129,7,FALSE))</f>
        <v>0</v>
      </c>
      <c r="G41" s="75">
        <f>IF(ISERROR(VLOOKUP(B41,'Bilgi Giriş Sayfası'!$B$115:$Z$1151,8,FALSE)),0,VLOOKUP(B41,'Bilgi Giriş Sayfası'!$B$115:$Z$1151,8,FALSE))</f>
        <v>0</v>
      </c>
      <c r="H41" s="74">
        <f>IF(ISERROR(VLOOKUP(B41,'Bilgi Giriş Sayfası'!$B$115:$Z$1151,7,FALSE)),0,VLOOKUP(B41,'Bilgi Giriş Sayfası'!$B$115:$Z$1151,7,FALSE))</f>
        <v>0</v>
      </c>
      <c r="I41" s="73">
        <f>IF(ISERROR(VLOOKUP(B41,Bordo!$A$6:$Z$129,24,FALSE)),0,VLOOKUP(B41,Bordo!$A$6:$Z$129,24,FALSE))</f>
        <v>0</v>
      </c>
      <c r="J41" s="66"/>
    </row>
    <row r="42" spans="2:10" ht="18.75">
      <c r="B42" s="132"/>
      <c r="C42" s="86"/>
      <c r="D42" s="86"/>
      <c r="E42" s="81">
        <f t="shared" si="0"/>
        <v>0</v>
      </c>
      <c r="F42" s="67">
        <f>IF(ISERROR(VLOOKUP(B42,Bordo!$A$6:$Z$1129,7,FALSE)),0,VLOOKUP(B42,Bordo!$A$6:$Z$1129,7,FALSE))</f>
        <v>0</v>
      </c>
      <c r="G42" s="75">
        <f>IF(ISERROR(VLOOKUP(B42,'Bilgi Giriş Sayfası'!$B$115:$Z$1151,8,FALSE)),0,VLOOKUP(B42,'Bilgi Giriş Sayfası'!$B$115:$Z$1151,8,FALSE))</f>
        <v>0</v>
      </c>
      <c r="H42" s="74">
        <f>IF(ISERROR(VLOOKUP(B42,'Bilgi Giriş Sayfası'!$B$115:$Z$1151,7,FALSE)),0,VLOOKUP(B42,'Bilgi Giriş Sayfası'!$B$115:$Z$1151,7,FALSE))</f>
        <v>0</v>
      </c>
      <c r="I42" s="73">
        <f>IF(ISERROR(VLOOKUP(B42,Bordo!$A$6:$Z$129,24,FALSE)),0,VLOOKUP(B42,Bordo!$A$6:$Z$129,24,FALSE))</f>
        <v>0</v>
      </c>
      <c r="J42" s="66"/>
    </row>
    <row r="43" spans="2:10" ht="18.75">
      <c r="B43" s="132"/>
      <c r="C43" s="86"/>
      <c r="D43" s="86"/>
      <c r="E43" s="81">
        <f t="shared" si="0"/>
        <v>0</v>
      </c>
      <c r="F43" s="67">
        <f>IF(ISERROR(VLOOKUP(B43,Bordo!$A$6:$Z$1129,7,FALSE)),0,VLOOKUP(B43,Bordo!$A$6:$Z$1129,7,FALSE))</f>
        <v>0</v>
      </c>
      <c r="G43" s="75">
        <f>IF(ISERROR(VLOOKUP(B43,'Bilgi Giriş Sayfası'!$B$115:$Z$1151,8,FALSE)),0,VLOOKUP(B43,'Bilgi Giriş Sayfası'!$B$115:$Z$1151,8,FALSE))</f>
        <v>0</v>
      </c>
      <c r="H43" s="74">
        <f>IF(ISERROR(VLOOKUP(B43,'Bilgi Giriş Sayfası'!$B$115:$Z$1151,7,FALSE)),0,VLOOKUP(B43,'Bilgi Giriş Sayfası'!$B$115:$Z$1151,7,FALSE))</f>
        <v>0</v>
      </c>
      <c r="I43" s="73">
        <f>IF(ISERROR(VLOOKUP(B43,Bordo!$A$6:$Z$129,24,FALSE)),0,VLOOKUP(B43,Bordo!$A$6:$Z$129,24,FALSE))</f>
        <v>0</v>
      </c>
      <c r="J43" s="66"/>
    </row>
    <row r="44" spans="2:10" ht="18.75">
      <c r="B44" s="132"/>
      <c r="C44" s="86"/>
      <c r="D44" s="86"/>
      <c r="E44" s="81">
        <f t="shared" si="0"/>
        <v>0</v>
      </c>
      <c r="F44" s="67">
        <f>IF(ISERROR(VLOOKUP(B44,Bordo!$A$6:$Z$1129,7,FALSE)),0,VLOOKUP(B44,Bordo!$A$6:$Z$1129,7,FALSE))</f>
        <v>0</v>
      </c>
      <c r="G44" s="75">
        <f>IF(ISERROR(VLOOKUP(B44,'Bilgi Giriş Sayfası'!$B$115:$Z$1151,8,FALSE)),0,VLOOKUP(B44,'Bilgi Giriş Sayfası'!$B$115:$Z$1151,8,FALSE))</f>
        <v>0</v>
      </c>
      <c r="H44" s="74">
        <f>IF(ISERROR(VLOOKUP(B44,'Bilgi Giriş Sayfası'!$B$115:$Z$1151,7,FALSE)),0,VLOOKUP(B44,'Bilgi Giriş Sayfası'!$B$115:$Z$1151,7,FALSE))</f>
        <v>0</v>
      </c>
      <c r="I44" s="73">
        <f>IF(ISERROR(VLOOKUP(B44,Bordo!$A$6:$Z$129,24,FALSE)),0,VLOOKUP(B44,Bordo!$A$6:$Z$129,24,FALSE))</f>
        <v>0</v>
      </c>
      <c r="J44" s="66"/>
    </row>
    <row r="45" spans="2:10" ht="18.75">
      <c r="B45" s="132"/>
      <c r="C45" s="86"/>
      <c r="D45" s="86"/>
      <c r="E45" s="81">
        <f t="shared" si="0"/>
        <v>0</v>
      </c>
      <c r="F45" s="67">
        <f>IF(ISERROR(VLOOKUP(B45,Bordo!$A$6:$Z$1129,7,FALSE)),0,VLOOKUP(B45,Bordo!$A$6:$Z$1129,7,FALSE))</f>
        <v>0</v>
      </c>
      <c r="G45" s="75">
        <f>IF(ISERROR(VLOOKUP(B45,'Bilgi Giriş Sayfası'!$B$115:$Z$1151,8,FALSE)),0,VLOOKUP(B45,'Bilgi Giriş Sayfası'!$B$115:$Z$1151,8,FALSE))</f>
        <v>0</v>
      </c>
      <c r="H45" s="74">
        <f>IF(ISERROR(VLOOKUP(B45,'Bilgi Giriş Sayfası'!$B$115:$Z$1151,7,FALSE)),0,VLOOKUP(B45,'Bilgi Giriş Sayfası'!$B$115:$Z$1151,7,FALSE))</f>
        <v>0</v>
      </c>
      <c r="I45" s="73">
        <f>IF(ISERROR(VLOOKUP(B45,Bordo!$A$6:$Z$129,24,FALSE)),0,VLOOKUP(B45,Bordo!$A$6:$Z$129,24,FALSE))</f>
        <v>0</v>
      </c>
      <c r="J45" s="66"/>
    </row>
    <row r="46" spans="2:10" ht="18.75">
      <c r="B46" s="132"/>
      <c r="C46" s="86"/>
      <c r="D46" s="86"/>
      <c r="E46" s="81">
        <f t="shared" si="0"/>
        <v>0</v>
      </c>
      <c r="F46" s="67">
        <f>IF(ISERROR(VLOOKUP(B46,Bordo!$A$6:$Z$1129,7,FALSE)),0,VLOOKUP(B46,Bordo!$A$6:$Z$1129,7,FALSE))</f>
        <v>0</v>
      </c>
      <c r="G46" s="75">
        <f>IF(ISERROR(VLOOKUP(B46,'Bilgi Giriş Sayfası'!$B$115:$Z$1151,8,FALSE)),0,VLOOKUP(B46,'Bilgi Giriş Sayfası'!$B$115:$Z$1151,8,FALSE))</f>
        <v>0</v>
      </c>
      <c r="H46" s="74">
        <f>IF(ISERROR(VLOOKUP(B46,'Bilgi Giriş Sayfası'!$B$115:$Z$1151,7,FALSE)),0,VLOOKUP(B46,'Bilgi Giriş Sayfası'!$B$115:$Z$1151,7,FALSE))</f>
        <v>0</v>
      </c>
      <c r="I46" s="73">
        <f>IF(ISERROR(VLOOKUP(B46,Bordo!$A$6:$Z$129,24,FALSE)),0,VLOOKUP(B46,Bordo!$A$6:$Z$129,24,FALSE))</f>
        <v>0</v>
      </c>
      <c r="J46" s="66"/>
    </row>
    <row r="47" spans="2:10" ht="18.75">
      <c r="B47" s="132"/>
      <c r="C47" s="86"/>
      <c r="D47" s="86"/>
      <c r="E47" s="81">
        <f t="shared" si="0"/>
        <v>0</v>
      </c>
      <c r="F47" s="67">
        <f>IF(ISERROR(VLOOKUP(B47,Bordo!$A$6:$Z$1129,7,FALSE)),0,VLOOKUP(B47,Bordo!$A$6:$Z$1129,7,FALSE))</f>
        <v>0</v>
      </c>
      <c r="G47" s="75">
        <f>IF(ISERROR(VLOOKUP(B47,'Bilgi Giriş Sayfası'!$B$115:$Z$1151,8,FALSE)),0,VLOOKUP(B47,'Bilgi Giriş Sayfası'!$B$115:$Z$1151,8,FALSE))</f>
        <v>0</v>
      </c>
      <c r="H47" s="74">
        <f>IF(ISERROR(VLOOKUP(B47,'Bilgi Giriş Sayfası'!$B$115:$Z$1151,7,FALSE)),0,VLOOKUP(B47,'Bilgi Giriş Sayfası'!$B$115:$Z$1151,7,FALSE))</f>
        <v>0</v>
      </c>
      <c r="I47" s="73">
        <f>IF(ISERROR(VLOOKUP(B47,Bordo!$A$6:$Z$129,24,FALSE)),0,VLOOKUP(B47,Bordo!$A$6:$Z$129,24,FALSE))</f>
        <v>0</v>
      </c>
      <c r="J47" s="66"/>
    </row>
    <row r="48" spans="2:10" ht="18.75">
      <c r="B48" s="132"/>
      <c r="C48" s="86"/>
      <c r="D48" s="86"/>
      <c r="E48" s="81">
        <f t="shared" si="0"/>
        <v>0</v>
      </c>
      <c r="F48" s="67">
        <f>IF(ISERROR(VLOOKUP(B48,Bordo!$A$6:$Z$1129,7,FALSE)),0,VLOOKUP(B48,Bordo!$A$6:$Z$1129,7,FALSE))</f>
        <v>0</v>
      </c>
      <c r="G48" s="75">
        <f>IF(ISERROR(VLOOKUP(B48,'Bilgi Giriş Sayfası'!$B$115:$Z$1151,8,FALSE)),0,VLOOKUP(B48,'Bilgi Giriş Sayfası'!$B$115:$Z$1151,8,FALSE))</f>
        <v>0</v>
      </c>
      <c r="H48" s="74">
        <f>IF(ISERROR(VLOOKUP(B48,'Bilgi Giriş Sayfası'!$B$115:$Z$1151,7,FALSE)),0,VLOOKUP(B48,'Bilgi Giriş Sayfası'!$B$115:$Z$1151,7,FALSE))</f>
        <v>0</v>
      </c>
      <c r="I48" s="73">
        <f>IF(ISERROR(VLOOKUP(B48,Bordo!$A$6:$Z$129,24,FALSE)),0,VLOOKUP(B48,Bordo!$A$6:$Z$129,24,FALSE))</f>
        <v>0</v>
      </c>
      <c r="J48" s="66"/>
    </row>
    <row r="49" spans="2:10" ht="18.75">
      <c r="B49" s="132"/>
      <c r="C49" s="86"/>
      <c r="D49" s="86"/>
      <c r="E49" s="81">
        <f t="shared" si="0"/>
        <v>0</v>
      </c>
      <c r="F49" s="67">
        <f>IF(ISERROR(VLOOKUP(B49,Bordo!$A$6:$Z$1129,7,FALSE)),0,VLOOKUP(B49,Bordo!$A$6:$Z$1129,7,FALSE))</f>
        <v>0</v>
      </c>
      <c r="G49" s="75">
        <f>IF(ISERROR(VLOOKUP(B49,'Bilgi Giriş Sayfası'!$B$115:$Z$1151,8,FALSE)),0,VLOOKUP(B49,'Bilgi Giriş Sayfası'!$B$115:$Z$1151,8,FALSE))</f>
        <v>0</v>
      </c>
      <c r="H49" s="74">
        <f>IF(ISERROR(VLOOKUP(B49,'Bilgi Giriş Sayfası'!$B$115:$Z$1151,7,FALSE)),0,VLOOKUP(B49,'Bilgi Giriş Sayfası'!$B$115:$Z$1151,7,FALSE))</f>
        <v>0</v>
      </c>
      <c r="I49" s="73">
        <f>IF(ISERROR(VLOOKUP(B49,Bordo!$A$6:$Z$129,24,FALSE)),0,VLOOKUP(B49,Bordo!$A$6:$Z$129,24,FALSE))</f>
        <v>0</v>
      </c>
      <c r="J49" s="66"/>
    </row>
    <row r="50" spans="2:10" ht="18.75">
      <c r="B50" s="132"/>
      <c r="C50" s="86"/>
      <c r="D50" s="86"/>
      <c r="E50" s="81">
        <f t="shared" si="0"/>
        <v>0</v>
      </c>
      <c r="F50" s="67">
        <f>IF(ISERROR(VLOOKUP(B50,Bordo!$A$6:$Z$1129,7,FALSE)),0,VLOOKUP(B50,Bordo!$A$6:$Z$1129,7,FALSE))</f>
        <v>0</v>
      </c>
      <c r="G50" s="75">
        <f>IF(ISERROR(VLOOKUP(B50,'Bilgi Giriş Sayfası'!$B$115:$Z$1151,8,FALSE)),0,VLOOKUP(B50,'Bilgi Giriş Sayfası'!$B$115:$Z$1151,8,FALSE))</f>
        <v>0</v>
      </c>
      <c r="H50" s="74">
        <f>IF(ISERROR(VLOOKUP(B50,'Bilgi Giriş Sayfası'!$B$115:$Z$1151,7,FALSE)),0,VLOOKUP(B50,'Bilgi Giriş Sayfası'!$B$115:$Z$1151,7,FALSE))</f>
        <v>0</v>
      </c>
      <c r="I50" s="73">
        <f>IF(ISERROR(VLOOKUP(B50,Bordo!$A$6:$Z$129,24,FALSE)),0,VLOOKUP(B50,Bordo!$A$6:$Z$129,24,FALSE))</f>
        <v>0</v>
      </c>
      <c r="J50" s="66"/>
    </row>
    <row r="51" spans="2:10" ht="18.75">
      <c r="B51" s="132"/>
      <c r="C51" s="86"/>
      <c r="D51" s="86"/>
      <c r="E51" s="81">
        <f t="shared" si="0"/>
        <v>0</v>
      </c>
      <c r="F51" s="67">
        <f>IF(ISERROR(VLOOKUP(B51,Bordo!$A$6:$Z$1129,7,FALSE)),0,VLOOKUP(B51,Bordo!$A$6:$Z$1129,7,FALSE))</f>
        <v>0</v>
      </c>
      <c r="G51" s="75">
        <f>IF(ISERROR(VLOOKUP(B51,'Bilgi Giriş Sayfası'!$B$115:$Z$1151,8,FALSE)),0,VLOOKUP(B51,'Bilgi Giriş Sayfası'!$B$115:$Z$1151,8,FALSE))</f>
        <v>0</v>
      </c>
      <c r="H51" s="74">
        <f>IF(ISERROR(VLOOKUP(B51,'Bilgi Giriş Sayfası'!$B$115:$Z$1151,7,FALSE)),0,VLOOKUP(B51,'Bilgi Giriş Sayfası'!$B$115:$Z$1151,7,FALSE))</f>
        <v>0</v>
      </c>
      <c r="I51" s="73">
        <f>IF(ISERROR(VLOOKUP(B51,Bordo!$A$6:$Z$129,24,FALSE)),0,VLOOKUP(B51,Bordo!$A$6:$Z$129,24,FALSE))</f>
        <v>0</v>
      </c>
      <c r="J51" s="66"/>
    </row>
    <row r="52" spans="2:10" ht="18.75">
      <c r="B52" s="132"/>
      <c r="C52" s="86"/>
      <c r="D52" s="86"/>
      <c r="E52" s="81">
        <f t="shared" si="0"/>
        <v>0</v>
      </c>
      <c r="F52" s="67">
        <f>IF(ISERROR(VLOOKUP(B52,Bordo!$A$6:$Z$1129,7,FALSE)),0,VLOOKUP(B52,Bordo!$A$6:$Z$1129,7,FALSE))</f>
        <v>0</v>
      </c>
      <c r="G52" s="75">
        <f>IF(ISERROR(VLOOKUP(B52,'Bilgi Giriş Sayfası'!$B$115:$Z$1151,8,FALSE)),0,VLOOKUP(B52,'Bilgi Giriş Sayfası'!$B$115:$Z$1151,8,FALSE))</f>
        <v>0</v>
      </c>
      <c r="H52" s="74">
        <f>IF(ISERROR(VLOOKUP(B52,'Bilgi Giriş Sayfası'!$B$115:$Z$1151,7,FALSE)),0,VLOOKUP(B52,'Bilgi Giriş Sayfası'!$B$115:$Z$1151,7,FALSE))</f>
        <v>0</v>
      </c>
      <c r="I52" s="73">
        <f>IF(ISERROR(VLOOKUP(B52,Bordo!$A$6:$Z$129,24,FALSE)),0,VLOOKUP(B52,Bordo!$A$6:$Z$129,24,FALSE))</f>
        <v>0</v>
      </c>
      <c r="J52" s="66"/>
    </row>
    <row r="53" spans="2:10" ht="18.75">
      <c r="B53" s="132"/>
      <c r="C53" s="86"/>
      <c r="D53" s="86"/>
      <c r="E53" s="81">
        <f t="shared" si="0"/>
        <v>0</v>
      </c>
      <c r="F53" s="67">
        <f>IF(ISERROR(VLOOKUP(B53,Bordo!$A$6:$Z$1129,7,FALSE)),0,VLOOKUP(B53,Bordo!$A$6:$Z$1129,7,FALSE))</f>
        <v>0</v>
      </c>
      <c r="G53" s="75">
        <f>IF(ISERROR(VLOOKUP(B53,'Bilgi Giriş Sayfası'!$B$115:$Z$1151,8,FALSE)),0,VLOOKUP(B53,'Bilgi Giriş Sayfası'!$B$115:$Z$1151,8,FALSE))</f>
        <v>0</v>
      </c>
      <c r="H53" s="74">
        <f>IF(ISERROR(VLOOKUP(B53,'Bilgi Giriş Sayfası'!$B$115:$Z$1151,7,FALSE)),0,VLOOKUP(B53,'Bilgi Giriş Sayfası'!$B$115:$Z$1151,7,FALSE))</f>
        <v>0</v>
      </c>
      <c r="I53" s="73">
        <f>IF(ISERROR(VLOOKUP(B53,Bordo!$A$6:$Z$129,24,FALSE)),0,VLOOKUP(B53,Bordo!$A$6:$Z$129,24,FALSE))</f>
        <v>0</v>
      </c>
      <c r="J53" s="66"/>
    </row>
    <row r="54" spans="2:10" ht="18.75">
      <c r="B54" s="132"/>
      <c r="C54" s="86"/>
      <c r="D54" s="86"/>
      <c r="E54" s="81">
        <f t="shared" si="0"/>
        <v>0</v>
      </c>
      <c r="F54" s="67">
        <f>IF(ISERROR(VLOOKUP(B54,Bordo!$A$6:$Z$1129,7,FALSE)),0,VLOOKUP(B54,Bordo!$A$6:$Z$1129,7,FALSE))</f>
        <v>0</v>
      </c>
      <c r="G54" s="75">
        <f>IF(ISERROR(VLOOKUP(B54,'Bilgi Giriş Sayfası'!$B$115:$Z$1151,8,FALSE)),0,VLOOKUP(B54,'Bilgi Giriş Sayfası'!$B$115:$Z$1151,8,FALSE))</f>
        <v>0</v>
      </c>
      <c r="H54" s="74">
        <f>IF(ISERROR(VLOOKUP(B54,'Bilgi Giriş Sayfası'!$B$115:$Z$1151,7,FALSE)),0,VLOOKUP(B54,'Bilgi Giriş Sayfası'!$B$115:$Z$1151,7,FALSE))</f>
        <v>0</v>
      </c>
      <c r="I54" s="73">
        <f>IF(ISERROR(VLOOKUP(B54,Bordo!$A$6:$Z$129,24,FALSE)),0,VLOOKUP(B54,Bordo!$A$6:$Z$129,24,FALSE))</f>
        <v>0</v>
      </c>
      <c r="J54" s="66"/>
    </row>
    <row r="55" spans="2:10" ht="18.75">
      <c r="B55" s="132"/>
      <c r="C55" s="86"/>
      <c r="D55" s="86"/>
      <c r="E55" s="81">
        <f t="shared" si="0"/>
        <v>0</v>
      </c>
      <c r="F55" s="67">
        <f>IF(ISERROR(VLOOKUP(B55,Bordo!$A$6:$Z$1129,7,FALSE)),0,VLOOKUP(B55,Bordo!$A$6:$Z$1129,7,FALSE))</f>
        <v>0</v>
      </c>
      <c r="G55" s="75">
        <f>IF(ISERROR(VLOOKUP(B55,'Bilgi Giriş Sayfası'!$B$115:$Z$1151,8,FALSE)),0,VLOOKUP(B55,'Bilgi Giriş Sayfası'!$B$115:$Z$1151,8,FALSE))</f>
        <v>0</v>
      </c>
      <c r="H55" s="74">
        <f>IF(ISERROR(VLOOKUP(B55,'Bilgi Giriş Sayfası'!$B$115:$Z$1151,7,FALSE)),0,VLOOKUP(B55,'Bilgi Giriş Sayfası'!$B$115:$Z$1151,7,FALSE))</f>
        <v>0</v>
      </c>
      <c r="I55" s="73">
        <f>IF(ISERROR(VLOOKUP(B55,Bordo!$A$6:$Z$129,24,FALSE)),0,VLOOKUP(B55,Bordo!$A$6:$Z$129,24,FALSE))</f>
        <v>0</v>
      </c>
      <c r="J55" s="66"/>
    </row>
    <row r="56" spans="2:10" ht="18.75">
      <c r="B56" s="132"/>
      <c r="C56" s="86"/>
      <c r="D56" s="86"/>
      <c r="E56" s="81">
        <f t="shared" si="0"/>
        <v>0</v>
      </c>
      <c r="F56" s="67">
        <f>IF(ISERROR(VLOOKUP(B56,Bordo!$A$6:$Z$1129,7,FALSE)),0,VLOOKUP(B56,Bordo!$A$6:$Z$1129,7,FALSE))</f>
        <v>0</v>
      </c>
      <c r="G56" s="75">
        <f>IF(ISERROR(VLOOKUP(B56,'Bilgi Giriş Sayfası'!$B$115:$Z$1151,8,FALSE)),0,VLOOKUP(B56,'Bilgi Giriş Sayfası'!$B$115:$Z$1151,8,FALSE))</f>
        <v>0</v>
      </c>
      <c r="H56" s="74">
        <f>IF(ISERROR(VLOOKUP(B56,'Bilgi Giriş Sayfası'!$B$115:$Z$1151,7,FALSE)),0,VLOOKUP(B56,'Bilgi Giriş Sayfası'!$B$115:$Z$1151,7,FALSE))</f>
        <v>0</v>
      </c>
      <c r="I56" s="73">
        <f>IF(ISERROR(VLOOKUP(B56,Bordo!$A$6:$Z$129,24,FALSE)),0,VLOOKUP(B56,Bordo!$A$6:$Z$129,24,FALSE))</f>
        <v>0</v>
      </c>
      <c r="J56" s="66"/>
    </row>
    <row r="57" spans="2:10" ht="18.75">
      <c r="B57" s="132"/>
      <c r="C57" s="86"/>
      <c r="D57" s="86"/>
      <c r="E57" s="81">
        <f t="shared" si="0"/>
        <v>0</v>
      </c>
      <c r="F57" s="67">
        <f>IF(ISERROR(VLOOKUP(B57,Bordo!$A$6:$Z$1129,7,FALSE)),0,VLOOKUP(B57,Bordo!$A$6:$Z$1129,7,FALSE))</f>
        <v>0</v>
      </c>
      <c r="G57" s="75">
        <f>IF(ISERROR(VLOOKUP(B57,'Bilgi Giriş Sayfası'!$B$115:$Z$1151,8,FALSE)),0,VLOOKUP(B57,'Bilgi Giriş Sayfası'!$B$115:$Z$1151,8,FALSE))</f>
        <v>0</v>
      </c>
      <c r="H57" s="74">
        <f>IF(ISERROR(VLOOKUP(B57,'Bilgi Giriş Sayfası'!$B$115:$Z$1151,7,FALSE)),0,VLOOKUP(B57,'Bilgi Giriş Sayfası'!$B$115:$Z$1151,7,FALSE))</f>
        <v>0</v>
      </c>
      <c r="I57" s="73">
        <f>IF(ISERROR(VLOOKUP(B57,Bordo!$A$6:$Z$129,24,FALSE)),0,VLOOKUP(B57,Bordo!$A$6:$Z$129,24,FALSE))</f>
        <v>0</v>
      </c>
      <c r="J57" s="66"/>
    </row>
    <row r="58" spans="2:10" ht="18.75">
      <c r="B58" s="132"/>
      <c r="C58" s="86"/>
      <c r="D58" s="86"/>
      <c r="E58" s="81">
        <f t="shared" si="0"/>
        <v>0</v>
      </c>
      <c r="F58" s="67">
        <f>IF(ISERROR(VLOOKUP(B58,Bordo!$A$6:$Z$1129,7,FALSE)),0,VLOOKUP(B58,Bordo!$A$6:$Z$1129,7,FALSE))</f>
        <v>0</v>
      </c>
      <c r="G58" s="75">
        <f>IF(ISERROR(VLOOKUP(B58,'Bilgi Giriş Sayfası'!$B$115:$Z$1151,8,FALSE)),0,VLOOKUP(B58,'Bilgi Giriş Sayfası'!$B$115:$Z$1151,8,FALSE))</f>
        <v>0</v>
      </c>
      <c r="H58" s="74">
        <f>IF(ISERROR(VLOOKUP(B58,'Bilgi Giriş Sayfası'!$B$115:$Z$1151,7,FALSE)),0,VLOOKUP(B58,'Bilgi Giriş Sayfası'!$B$115:$Z$1151,7,FALSE))</f>
        <v>0</v>
      </c>
      <c r="I58" s="73">
        <f>IF(ISERROR(VLOOKUP(B58,Bordo!$A$6:$Z$129,24,FALSE)),0,VLOOKUP(B58,Bordo!$A$6:$Z$129,24,FALSE))</f>
        <v>0</v>
      </c>
      <c r="J58" s="66"/>
    </row>
    <row r="59" spans="2:10" ht="18.75">
      <c r="B59" s="132"/>
      <c r="C59" s="86"/>
      <c r="D59" s="86"/>
      <c r="E59" s="81">
        <f t="shared" si="0"/>
        <v>0</v>
      </c>
      <c r="F59" s="67">
        <f>IF(ISERROR(VLOOKUP(B59,Bordo!$A$6:$Z$1129,7,FALSE)),0,VLOOKUP(B59,Bordo!$A$6:$Z$1129,7,FALSE))</f>
        <v>0</v>
      </c>
      <c r="G59" s="75">
        <f>IF(ISERROR(VLOOKUP(B59,'Bilgi Giriş Sayfası'!$B$115:$Z$1151,8,FALSE)),0,VLOOKUP(B59,'Bilgi Giriş Sayfası'!$B$115:$Z$1151,8,FALSE))</f>
        <v>0</v>
      </c>
      <c r="H59" s="74">
        <f>IF(ISERROR(VLOOKUP(B59,'Bilgi Giriş Sayfası'!$B$115:$Z$1151,7,FALSE)),0,VLOOKUP(B59,'Bilgi Giriş Sayfası'!$B$115:$Z$1151,7,FALSE))</f>
        <v>0</v>
      </c>
      <c r="I59" s="73">
        <f>IF(ISERROR(VLOOKUP(B59,Bordo!$A$6:$Z$129,24,FALSE)),0,VLOOKUP(B59,Bordo!$A$6:$Z$129,24,FALSE))</f>
        <v>0</v>
      </c>
      <c r="J59" s="66"/>
    </row>
    <row r="60" spans="2:10" ht="18.75">
      <c r="B60" s="132"/>
      <c r="C60" s="86"/>
      <c r="D60" s="86"/>
      <c r="E60" s="81">
        <f t="shared" si="0"/>
        <v>0</v>
      </c>
      <c r="F60" s="67">
        <f>IF(ISERROR(VLOOKUP(B60,Bordo!$A$6:$Z$1129,7,FALSE)),0,VLOOKUP(B60,Bordo!$A$6:$Z$1129,7,FALSE))</f>
        <v>0</v>
      </c>
      <c r="G60" s="75">
        <f>IF(ISERROR(VLOOKUP(B60,'Bilgi Giriş Sayfası'!$B$115:$Z$1151,8,FALSE)),0,VLOOKUP(B60,'Bilgi Giriş Sayfası'!$B$115:$Z$1151,8,FALSE))</f>
        <v>0</v>
      </c>
      <c r="H60" s="74">
        <f>IF(ISERROR(VLOOKUP(B60,'Bilgi Giriş Sayfası'!$B$115:$Z$1151,7,FALSE)),0,VLOOKUP(B60,'Bilgi Giriş Sayfası'!$B$115:$Z$1151,7,FALSE))</f>
        <v>0</v>
      </c>
      <c r="I60" s="73">
        <f>IF(ISERROR(VLOOKUP(B60,Bordo!$A$6:$Z$129,24,FALSE)),0,VLOOKUP(B60,Bordo!$A$6:$Z$129,24,FALSE))</f>
        <v>0</v>
      </c>
      <c r="J60" s="66"/>
    </row>
    <row r="61" spans="2:10" ht="18.75">
      <c r="B61" s="132"/>
      <c r="C61" s="86"/>
      <c r="D61" s="86"/>
      <c r="E61" s="81">
        <f t="shared" si="0"/>
        <v>0</v>
      </c>
      <c r="F61" s="67">
        <f>IF(ISERROR(VLOOKUP(B61,Bordo!$A$6:$Z$1129,7,FALSE)),0,VLOOKUP(B61,Bordo!$A$6:$Z$1129,7,FALSE))</f>
        <v>0</v>
      </c>
      <c r="G61" s="75">
        <f>IF(ISERROR(VLOOKUP(B61,'Bilgi Giriş Sayfası'!$B$115:$Z$1151,8,FALSE)),0,VLOOKUP(B61,'Bilgi Giriş Sayfası'!$B$115:$Z$1151,8,FALSE))</f>
        <v>0</v>
      </c>
      <c r="H61" s="74">
        <f>IF(ISERROR(VLOOKUP(B61,'Bilgi Giriş Sayfası'!$B$115:$Z$1151,7,FALSE)),0,VLOOKUP(B61,'Bilgi Giriş Sayfası'!$B$115:$Z$1151,7,FALSE))</f>
        <v>0</v>
      </c>
      <c r="I61" s="73">
        <f>IF(ISERROR(VLOOKUP(B61,Bordo!$A$6:$Z$129,24,FALSE)),0,VLOOKUP(B61,Bordo!$A$6:$Z$129,24,FALSE))</f>
        <v>0</v>
      </c>
      <c r="J61" s="66"/>
    </row>
    <row r="62" spans="2:10" ht="18.75">
      <c r="B62" s="132"/>
      <c r="C62" s="86"/>
      <c r="D62" s="86"/>
      <c r="E62" s="81">
        <f t="shared" si="0"/>
        <v>0</v>
      </c>
      <c r="F62" s="67">
        <f>IF(ISERROR(VLOOKUP(B62,Bordo!$A$6:$Z$1129,7,FALSE)),0,VLOOKUP(B62,Bordo!$A$6:$Z$1129,7,FALSE))</f>
        <v>0</v>
      </c>
      <c r="G62" s="75">
        <f>IF(ISERROR(VLOOKUP(B62,'Bilgi Giriş Sayfası'!$B$115:$Z$1151,8,FALSE)),0,VLOOKUP(B62,'Bilgi Giriş Sayfası'!$B$115:$Z$1151,8,FALSE))</f>
        <v>0</v>
      </c>
      <c r="H62" s="74">
        <f>IF(ISERROR(VLOOKUP(B62,'Bilgi Giriş Sayfası'!$B$115:$Z$1151,7,FALSE)),0,VLOOKUP(B62,'Bilgi Giriş Sayfası'!$B$115:$Z$1151,7,FALSE))</f>
        <v>0</v>
      </c>
      <c r="I62" s="73">
        <f>IF(ISERROR(VLOOKUP(B62,Bordo!$A$6:$Z$129,24,FALSE)),0,VLOOKUP(B62,Bordo!$A$6:$Z$129,24,FALSE))</f>
        <v>0</v>
      </c>
      <c r="J62" s="66"/>
    </row>
    <row r="63" spans="2:10" ht="18.75">
      <c r="B63" s="132"/>
      <c r="C63" s="86"/>
      <c r="D63" s="86"/>
      <c r="E63" s="81">
        <f t="shared" si="0"/>
        <v>0</v>
      </c>
      <c r="F63" s="67">
        <f>IF(ISERROR(VLOOKUP(B63,Bordo!$A$6:$Z$1129,7,FALSE)),0,VLOOKUP(B63,Bordo!$A$6:$Z$1129,7,FALSE))</f>
        <v>0</v>
      </c>
      <c r="G63" s="75">
        <f>IF(ISERROR(VLOOKUP(B63,'Bilgi Giriş Sayfası'!$B$115:$Z$1151,8,FALSE)),0,VLOOKUP(B63,'Bilgi Giriş Sayfası'!$B$115:$Z$1151,8,FALSE))</f>
        <v>0</v>
      </c>
      <c r="H63" s="74">
        <f>IF(ISERROR(VLOOKUP(B63,'Bilgi Giriş Sayfası'!$B$115:$Z$1151,7,FALSE)),0,VLOOKUP(B63,'Bilgi Giriş Sayfası'!$B$115:$Z$1151,7,FALSE))</f>
        <v>0</v>
      </c>
      <c r="I63" s="73">
        <f>IF(ISERROR(VLOOKUP(B63,Bordo!$A$6:$Z$129,24,FALSE)),0,VLOOKUP(B63,Bordo!$A$6:$Z$129,24,FALSE))</f>
        <v>0</v>
      </c>
      <c r="J63" s="66"/>
    </row>
    <row r="64" spans="2:10" ht="18.75">
      <c r="B64" s="132"/>
      <c r="C64" s="86"/>
      <c r="D64" s="86"/>
      <c r="E64" s="81">
        <f t="shared" si="0"/>
        <v>0</v>
      </c>
      <c r="F64" s="67">
        <f>IF(ISERROR(VLOOKUP(B64,Bordo!$A$6:$Z$1129,7,FALSE)),0,VLOOKUP(B64,Bordo!$A$6:$Z$1129,7,FALSE))</f>
        <v>0</v>
      </c>
      <c r="G64" s="75">
        <f>IF(ISERROR(VLOOKUP(B64,'Bilgi Giriş Sayfası'!$B$115:$Z$1151,8,FALSE)),0,VLOOKUP(B64,'Bilgi Giriş Sayfası'!$B$115:$Z$1151,8,FALSE))</f>
        <v>0</v>
      </c>
      <c r="H64" s="74">
        <f>IF(ISERROR(VLOOKUP(B64,'Bilgi Giriş Sayfası'!$B$115:$Z$1151,7,FALSE)),0,VLOOKUP(B64,'Bilgi Giriş Sayfası'!$B$115:$Z$1151,7,FALSE))</f>
        <v>0</v>
      </c>
      <c r="I64" s="73">
        <f>IF(ISERROR(VLOOKUP(B64,Bordo!$A$6:$Z$129,24,FALSE)),0,VLOOKUP(B64,Bordo!$A$6:$Z$129,24,FALSE))</f>
        <v>0</v>
      </c>
      <c r="J64" s="66"/>
    </row>
    <row r="65" spans="2:10" ht="18.75">
      <c r="B65" s="132"/>
      <c r="C65" s="86"/>
      <c r="D65" s="86"/>
      <c r="E65" s="81">
        <f t="shared" si="0"/>
        <v>0</v>
      </c>
      <c r="F65" s="67">
        <f>IF(ISERROR(VLOOKUP(B65,Bordo!$A$6:$Z$1129,7,FALSE)),0,VLOOKUP(B65,Bordo!$A$6:$Z$1129,7,FALSE))</f>
        <v>0</v>
      </c>
      <c r="G65" s="75">
        <f>IF(ISERROR(VLOOKUP(B65,'Bilgi Giriş Sayfası'!$B$115:$Z$1151,8,FALSE)),0,VLOOKUP(B65,'Bilgi Giriş Sayfası'!$B$115:$Z$1151,8,FALSE))</f>
        <v>0</v>
      </c>
      <c r="H65" s="74">
        <f>IF(ISERROR(VLOOKUP(B65,'Bilgi Giriş Sayfası'!$B$115:$Z$1151,7,FALSE)),0,VLOOKUP(B65,'Bilgi Giriş Sayfası'!$B$115:$Z$1151,7,FALSE))</f>
        <v>0</v>
      </c>
      <c r="I65" s="73">
        <f>IF(ISERROR(VLOOKUP(B65,Bordo!$A$6:$Z$129,24,FALSE)),0,VLOOKUP(B65,Bordo!$A$6:$Z$129,24,FALSE))</f>
        <v>0</v>
      </c>
      <c r="J65" s="66"/>
    </row>
    <row r="66" spans="2:10" ht="18.75">
      <c r="B66" s="132"/>
      <c r="C66" s="86"/>
      <c r="D66" s="86"/>
      <c r="E66" s="81">
        <f t="shared" si="0"/>
        <v>0</v>
      </c>
      <c r="F66" s="67">
        <f>IF(ISERROR(VLOOKUP(B66,Bordo!$A$6:$Z$1129,7,FALSE)),0,VLOOKUP(B66,Bordo!$A$6:$Z$1129,7,FALSE))</f>
        <v>0</v>
      </c>
      <c r="G66" s="75">
        <f>IF(ISERROR(VLOOKUP(B66,'Bilgi Giriş Sayfası'!$B$115:$Z$1151,8,FALSE)),0,VLOOKUP(B66,'Bilgi Giriş Sayfası'!$B$115:$Z$1151,8,FALSE))</f>
        <v>0</v>
      </c>
      <c r="H66" s="74">
        <f>IF(ISERROR(VLOOKUP(B66,'Bilgi Giriş Sayfası'!$B$115:$Z$1151,7,FALSE)),0,VLOOKUP(B66,'Bilgi Giriş Sayfası'!$B$115:$Z$1151,7,FALSE))</f>
        <v>0</v>
      </c>
      <c r="I66" s="73">
        <f>IF(ISERROR(VLOOKUP(B66,Bordo!$A$6:$Z$129,24,FALSE)),0,VLOOKUP(B66,Bordo!$A$6:$Z$129,24,FALSE))</f>
        <v>0</v>
      </c>
      <c r="J66" s="66"/>
    </row>
    <row r="67" spans="2:10" ht="18.75">
      <c r="B67" s="132"/>
      <c r="C67" s="86"/>
      <c r="D67" s="86"/>
      <c r="E67" s="81">
        <f t="shared" si="0"/>
        <v>0</v>
      </c>
      <c r="F67" s="67">
        <f>IF(ISERROR(VLOOKUP(B67,Bordo!$A$6:$Z$1129,7,FALSE)),0,VLOOKUP(B67,Bordo!$A$6:$Z$1129,7,FALSE))</f>
        <v>0</v>
      </c>
      <c r="G67" s="75">
        <f>IF(ISERROR(VLOOKUP(B67,'Bilgi Giriş Sayfası'!$B$115:$Z$1151,8,FALSE)),0,VLOOKUP(B67,'Bilgi Giriş Sayfası'!$B$115:$Z$1151,8,FALSE))</f>
        <v>0</v>
      </c>
      <c r="H67" s="74">
        <f>IF(ISERROR(VLOOKUP(B67,'Bilgi Giriş Sayfası'!$B$115:$Z$1151,7,FALSE)),0,VLOOKUP(B67,'Bilgi Giriş Sayfası'!$B$115:$Z$1151,7,FALSE))</f>
        <v>0</v>
      </c>
      <c r="I67" s="73">
        <f>IF(ISERROR(VLOOKUP(B67,Bordo!$A$6:$Z$129,24,FALSE)),0,VLOOKUP(B67,Bordo!$A$6:$Z$129,24,FALSE))</f>
        <v>0</v>
      </c>
      <c r="J67" s="66"/>
    </row>
    <row r="68" spans="2:10" ht="18.75">
      <c r="B68" s="132"/>
      <c r="C68" s="86"/>
      <c r="D68" s="86"/>
      <c r="E68" s="81">
        <f t="shared" si="0"/>
        <v>0</v>
      </c>
      <c r="F68" s="67">
        <f>IF(ISERROR(VLOOKUP(B68,Bordo!$A$6:$Z$1129,7,FALSE)),0,VLOOKUP(B68,Bordo!$A$6:$Z$1129,7,FALSE))</f>
        <v>0</v>
      </c>
      <c r="G68" s="75">
        <f>IF(ISERROR(VLOOKUP(B68,'Bilgi Giriş Sayfası'!$B$115:$Z$1151,8,FALSE)),0,VLOOKUP(B68,'Bilgi Giriş Sayfası'!$B$115:$Z$1151,8,FALSE))</f>
        <v>0</v>
      </c>
      <c r="H68" s="74">
        <f>IF(ISERROR(VLOOKUP(B68,'Bilgi Giriş Sayfası'!$B$115:$Z$1151,7,FALSE)),0,VLOOKUP(B68,'Bilgi Giriş Sayfası'!$B$115:$Z$1151,7,FALSE))</f>
        <v>0</v>
      </c>
      <c r="I68" s="73">
        <f>IF(ISERROR(VLOOKUP(B68,Bordo!$A$6:$Z$129,24,FALSE)),0,VLOOKUP(B68,Bordo!$A$6:$Z$129,24,FALSE))</f>
        <v>0</v>
      </c>
      <c r="J68" s="66"/>
    </row>
    <row r="69" spans="2:10" ht="18.75">
      <c r="B69" s="132"/>
      <c r="C69" s="86"/>
      <c r="D69" s="86"/>
      <c r="E69" s="81">
        <f t="shared" si="0"/>
        <v>0</v>
      </c>
      <c r="F69" s="67">
        <f>IF(ISERROR(VLOOKUP(B69,Bordo!$A$6:$Z$1129,7,FALSE)),0,VLOOKUP(B69,Bordo!$A$6:$Z$1129,7,FALSE))</f>
        <v>0</v>
      </c>
      <c r="G69" s="75">
        <f>IF(ISERROR(VLOOKUP(B69,'Bilgi Giriş Sayfası'!$B$115:$Z$1151,8,FALSE)),0,VLOOKUP(B69,'Bilgi Giriş Sayfası'!$B$115:$Z$1151,8,FALSE))</f>
        <v>0</v>
      </c>
      <c r="H69" s="74">
        <f>IF(ISERROR(VLOOKUP(B69,'Bilgi Giriş Sayfası'!$B$115:$Z$1151,7,FALSE)),0,VLOOKUP(B69,'Bilgi Giriş Sayfası'!$B$115:$Z$1151,7,FALSE))</f>
        <v>0</v>
      </c>
      <c r="I69" s="73">
        <f>IF(ISERROR(VLOOKUP(B69,Bordo!$A$6:$Z$129,24,FALSE)),0,VLOOKUP(B69,Bordo!$A$6:$Z$129,24,FALSE))</f>
        <v>0</v>
      </c>
      <c r="J69" s="66"/>
    </row>
    <row r="70" spans="2:10" ht="18.75">
      <c r="B70" s="132"/>
      <c r="C70" s="86"/>
      <c r="D70" s="86"/>
      <c r="E70" s="81">
        <f t="shared" si="0"/>
        <v>0</v>
      </c>
      <c r="F70" s="67">
        <f>IF(ISERROR(VLOOKUP(B70,Bordo!$A$6:$Z$1129,7,FALSE)),0,VLOOKUP(B70,Bordo!$A$6:$Z$1129,7,FALSE))</f>
        <v>0</v>
      </c>
      <c r="G70" s="75">
        <f>IF(ISERROR(VLOOKUP(B70,'Bilgi Giriş Sayfası'!$B$115:$Z$1151,8,FALSE)),0,VLOOKUP(B70,'Bilgi Giriş Sayfası'!$B$115:$Z$1151,8,FALSE))</f>
        <v>0</v>
      </c>
      <c r="H70" s="74">
        <f>IF(ISERROR(VLOOKUP(B70,'Bilgi Giriş Sayfası'!$B$115:$Z$1151,7,FALSE)),0,VLOOKUP(B70,'Bilgi Giriş Sayfası'!$B$115:$Z$1151,7,FALSE))</f>
        <v>0</v>
      </c>
      <c r="I70" s="73">
        <f>IF(ISERROR(VLOOKUP(B70,Bordo!$A$6:$Z$129,24,FALSE)),0,VLOOKUP(B70,Bordo!$A$6:$Z$129,24,FALSE))</f>
        <v>0</v>
      </c>
      <c r="J70" s="66"/>
    </row>
    <row r="71" spans="2:10" ht="18.75">
      <c r="B71" s="132"/>
      <c r="C71" s="86"/>
      <c r="D71" s="86"/>
      <c r="E71" s="81">
        <f t="shared" si="0"/>
        <v>0</v>
      </c>
      <c r="F71" s="67">
        <f>IF(ISERROR(VLOOKUP(B71,Bordo!$A$6:$Z$1129,7,FALSE)),0,VLOOKUP(B71,Bordo!$A$6:$Z$1129,7,FALSE))</f>
        <v>0</v>
      </c>
      <c r="G71" s="75">
        <f>IF(ISERROR(VLOOKUP(B71,'Bilgi Giriş Sayfası'!$B$115:$Z$1151,8,FALSE)),0,VLOOKUP(B71,'Bilgi Giriş Sayfası'!$B$115:$Z$1151,8,FALSE))</f>
        <v>0</v>
      </c>
      <c r="H71" s="74">
        <f>IF(ISERROR(VLOOKUP(B71,'Bilgi Giriş Sayfası'!$B$115:$Z$1151,7,FALSE)),0,VLOOKUP(B71,'Bilgi Giriş Sayfası'!$B$115:$Z$1151,7,FALSE))</f>
        <v>0</v>
      </c>
      <c r="I71" s="73">
        <f>IF(ISERROR(VLOOKUP(B71,Bordo!$A$6:$Z$129,24,FALSE)),0,VLOOKUP(B71,Bordo!$A$6:$Z$129,24,FALSE))</f>
        <v>0</v>
      </c>
      <c r="J71" s="66"/>
    </row>
    <row r="72" spans="2:10" ht="18.75">
      <c r="B72" s="132"/>
      <c r="C72" s="86"/>
      <c r="D72" s="86"/>
      <c r="E72" s="81">
        <f t="shared" si="0"/>
        <v>0</v>
      </c>
      <c r="F72" s="67">
        <f>IF(ISERROR(VLOOKUP(B72,Bordo!$A$6:$Z$1129,7,FALSE)),0,VLOOKUP(B72,Bordo!$A$6:$Z$1129,7,FALSE))</f>
        <v>0</v>
      </c>
      <c r="G72" s="75">
        <f>IF(ISERROR(VLOOKUP(B72,'Bilgi Giriş Sayfası'!$B$115:$Z$1151,8,FALSE)),0,VLOOKUP(B72,'Bilgi Giriş Sayfası'!$B$115:$Z$1151,8,FALSE))</f>
        <v>0</v>
      </c>
      <c r="H72" s="74">
        <f>IF(ISERROR(VLOOKUP(B72,'Bilgi Giriş Sayfası'!$B$115:$Z$1151,7,FALSE)),0,VLOOKUP(B72,'Bilgi Giriş Sayfası'!$B$115:$Z$1151,7,FALSE))</f>
        <v>0</v>
      </c>
      <c r="I72" s="73">
        <f>IF(ISERROR(VLOOKUP(B72,Bordo!$A$6:$Z$129,24,FALSE)),0,VLOOKUP(B72,Bordo!$A$6:$Z$129,24,FALSE))</f>
        <v>0</v>
      </c>
      <c r="J72" s="66"/>
    </row>
    <row r="73" spans="2:10" ht="18.75">
      <c r="B73" s="132"/>
      <c r="C73" s="86"/>
      <c r="D73" s="86"/>
      <c r="E73" s="81">
        <f t="shared" si="0"/>
        <v>0</v>
      </c>
      <c r="F73" s="67">
        <f>IF(ISERROR(VLOOKUP(B73,Bordo!$A$6:$Z$1129,7,FALSE)),0,VLOOKUP(B73,Bordo!$A$6:$Z$1129,7,FALSE))</f>
        <v>0</v>
      </c>
      <c r="G73" s="75">
        <f>IF(ISERROR(VLOOKUP(B73,'Bilgi Giriş Sayfası'!$B$115:$Z$1151,8,FALSE)),0,VLOOKUP(B73,'Bilgi Giriş Sayfası'!$B$115:$Z$1151,8,FALSE))</f>
        <v>0</v>
      </c>
      <c r="H73" s="74">
        <f>IF(ISERROR(VLOOKUP(B73,'Bilgi Giriş Sayfası'!$B$115:$Z$1151,7,FALSE)),0,VLOOKUP(B73,'Bilgi Giriş Sayfası'!$B$115:$Z$1151,7,FALSE))</f>
        <v>0</v>
      </c>
      <c r="I73" s="73">
        <f>IF(ISERROR(VLOOKUP(B73,Bordo!$A$6:$Z$129,24,FALSE)),0,VLOOKUP(B73,Bordo!$A$6:$Z$129,24,FALSE))</f>
        <v>0</v>
      </c>
      <c r="J73" s="66"/>
    </row>
    <row r="74" spans="2:10" ht="18.75">
      <c r="B74" s="132"/>
      <c r="C74" s="86"/>
      <c r="D74" s="86"/>
      <c r="E74" s="81">
        <f t="shared" si="0"/>
        <v>0</v>
      </c>
      <c r="F74" s="67">
        <f>IF(ISERROR(VLOOKUP(B74,Bordo!$A$6:$Z$1129,7,FALSE)),0,VLOOKUP(B74,Bordo!$A$6:$Z$1129,7,FALSE))</f>
        <v>0</v>
      </c>
      <c r="G74" s="75">
        <f>IF(ISERROR(VLOOKUP(B74,'Bilgi Giriş Sayfası'!$B$115:$Z$1151,8,FALSE)),0,VLOOKUP(B74,'Bilgi Giriş Sayfası'!$B$115:$Z$1151,8,FALSE))</f>
        <v>0</v>
      </c>
      <c r="H74" s="74">
        <f>IF(ISERROR(VLOOKUP(B74,'Bilgi Giriş Sayfası'!$B$115:$Z$1151,7,FALSE)),0,VLOOKUP(B74,'Bilgi Giriş Sayfası'!$B$115:$Z$1151,7,FALSE))</f>
        <v>0</v>
      </c>
      <c r="I74" s="73">
        <f>IF(ISERROR(VLOOKUP(B74,Bordo!$A$6:$Z$129,24,FALSE)),0,VLOOKUP(B74,Bordo!$A$6:$Z$129,24,FALSE))</f>
        <v>0</v>
      </c>
      <c r="J74" s="66"/>
    </row>
    <row r="75" spans="2:10" ht="18.75">
      <c r="B75" s="132"/>
      <c r="C75" s="86"/>
      <c r="D75" s="86"/>
      <c r="E75" s="81">
        <f t="shared" si="0"/>
        <v>0</v>
      </c>
      <c r="F75" s="67">
        <f>IF(ISERROR(VLOOKUP(B75,Bordo!$A$6:$Z$1129,7,FALSE)),0,VLOOKUP(B75,Bordo!$A$6:$Z$1129,7,FALSE))</f>
        <v>0</v>
      </c>
      <c r="G75" s="75">
        <f>IF(ISERROR(VLOOKUP(B75,'Bilgi Giriş Sayfası'!$B$115:$Z$1151,8,FALSE)),0,VLOOKUP(B75,'Bilgi Giriş Sayfası'!$B$115:$Z$1151,8,FALSE))</f>
        <v>0</v>
      </c>
      <c r="H75" s="74">
        <f>IF(ISERROR(VLOOKUP(B75,'Bilgi Giriş Sayfası'!$B$115:$Z$1151,7,FALSE)),0,VLOOKUP(B75,'Bilgi Giriş Sayfası'!$B$115:$Z$1151,7,FALSE))</f>
        <v>0</v>
      </c>
      <c r="I75" s="73">
        <f>IF(ISERROR(VLOOKUP(B75,Bordo!$A$6:$Z$129,24,FALSE)),0,VLOOKUP(B75,Bordo!$A$6:$Z$129,24,FALSE))</f>
        <v>0</v>
      </c>
      <c r="J75" s="66"/>
    </row>
    <row r="76" spans="2:10" ht="18.75">
      <c r="B76" s="132"/>
      <c r="C76" s="86"/>
      <c r="D76" s="86"/>
      <c r="E76" s="81">
        <f t="shared" si="0"/>
        <v>0</v>
      </c>
      <c r="F76" s="67">
        <f>IF(ISERROR(VLOOKUP(B76,Bordo!$A$6:$Z$1129,7,FALSE)),0,VLOOKUP(B76,Bordo!$A$6:$Z$1129,7,FALSE))</f>
        <v>0</v>
      </c>
      <c r="G76" s="75">
        <f>IF(ISERROR(VLOOKUP(B76,'Bilgi Giriş Sayfası'!$B$115:$Z$1151,8,FALSE)),0,VLOOKUP(B76,'Bilgi Giriş Sayfası'!$B$115:$Z$1151,8,FALSE))</f>
        <v>0</v>
      </c>
      <c r="H76" s="74">
        <f>IF(ISERROR(VLOOKUP(B76,'Bilgi Giriş Sayfası'!$B$115:$Z$1151,7,FALSE)),0,VLOOKUP(B76,'Bilgi Giriş Sayfası'!$B$115:$Z$1151,7,FALSE))</f>
        <v>0</v>
      </c>
      <c r="I76" s="73">
        <f>IF(ISERROR(VLOOKUP(B76,Bordo!$A$6:$Z$129,24,FALSE)),0,VLOOKUP(B76,Bordo!$A$6:$Z$129,24,FALSE))</f>
        <v>0</v>
      </c>
      <c r="J76" s="66"/>
    </row>
    <row r="77" spans="2:10" ht="18.75">
      <c r="B77" s="132"/>
      <c r="C77" s="86"/>
      <c r="D77" s="86"/>
      <c r="E77" s="81">
        <f t="shared" si="0"/>
        <v>0</v>
      </c>
      <c r="F77" s="67">
        <f>IF(ISERROR(VLOOKUP(B77,Bordo!$A$6:$Z$1129,7,FALSE)),0,VLOOKUP(B77,Bordo!$A$6:$Z$1129,7,FALSE))</f>
        <v>0</v>
      </c>
      <c r="G77" s="75">
        <f>IF(ISERROR(VLOOKUP(B77,'Bilgi Giriş Sayfası'!$B$115:$Z$1151,8,FALSE)),0,VLOOKUP(B77,'Bilgi Giriş Sayfası'!$B$115:$Z$1151,8,FALSE))</f>
        <v>0</v>
      </c>
      <c r="H77" s="74">
        <f>IF(ISERROR(VLOOKUP(B77,'Bilgi Giriş Sayfası'!$B$115:$Z$1151,7,FALSE)),0,VLOOKUP(B77,'Bilgi Giriş Sayfası'!$B$115:$Z$1151,7,FALSE))</f>
        <v>0</v>
      </c>
      <c r="I77" s="73">
        <f>IF(ISERROR(VLOOKUP(B77,Bordo!$A$6:$Z$129,24,FALSE)),0,VLOOKUP(B77,Bordo!$A$6:$Z$129,24,FALSE))</f>
        <v>0</v>
      </c>
      <c r="J77" s="66"/>
    </row>
    <row r="78" spans="2:10" ht="18.75">
      <c r="B78" s="132"/>
      <c r="C78" s="86"/>
      <c r="D78" s="86"/>
      <c r="E78" s="81">
        <f t="shared" si="0"/>
        <v>0</v>
      </c>
      <c r="F78" s="67">
        <f>IF(ISERROR(VLOOKUP(B78,Bordo!$A$6:$Z$1129,7,FALSE)),0,VLOOKUP(B78,Bordo!$A$6:$Z$1129,7,FALSE))</f>
        <v>0</v>
      </c>
      <c r="G78" s="75">
        <f>IF(ISERROR(VLOOKUP(B78,'Bilgi Giriş Sayfası'!$B$115:$Z$1151,8,FALSE)),0,VLOOKUP(B78,'Bilgi Giriş Sayfası'!$B$115:$Z$1151,8,FALSE))</f>
        <v>0</v>
      </c>
      <c r="H78" s="74">
        <f>IF(ISERROR(VLOOKUP(B78,'Bilgi Giriş Sayfası'!$B$115:$Z$1151,7,FALSE)),0,VLOOKUP(B78,'Bilgi Giriş Sayfası'!$B$115:$Z$1151,7,FALSE))</f>
        <v>0</v>
      </c>
      <c r="I78" s="73">
        <f>IF(ISERROR(VLOOKUP(B78,Bordo!$A$6:$Z$129,24,FALSE)),0,VLOOKUP(B78,Bordo!$A$6:$Z$129,24,FALSE))</f>
        <v>0</v>
      </c>
      <c r="J78" s="66"/>
    </row>
    <row r="79" spans="2:10" ht="18.75">
      <c r="B79" s="132"/>
      <c r="C79" s="86"/>
      <c r="D79" s="86"/>
      <c r="E79" s="81">
        <f t="shared" si="0"/>
        <v>0</v>
      </c>
      <c r="F79" s="67">
        <f>IF(ISERROR(VLOOKUP(B79,Bordo!$A$6:$Z$1129,7,FALSE)),0,VLOOKUP(B79,Bordo!$A$6:$Z$1129,7,FALSE))</f>
        <v>0</v>
      </c>
      <c r="G79" s="75">
        <f>IF(ISERROR(VLOOKUP(B79,'Bilgi Giriş Sayfası'!$B$115:$Z$1151,8,FALSE)),0,VLOOKUP(B79,'Bilgi Giriş Sayfası'!$B$115:$Z$1151,8,FALSE))</f>
        <v>0</v>
      </c>
      <c r="H79" s="74">
        <f>IF(ISERROR(VLOOKUP(B79,'Bilgi Giriş Sayfası'!$B$115:$Z$1151,7,FALSE)),0,VLOOKUP(B79,'Bilgi Giriş Sayfası'!$B$115:$Z$1151,7,FALSE))</f>
        <v>0</v>
      </c>
      <c r="I79" s="73">
        <f>IF(ISERROR(VLOOKUP(B79,Bordo!$A$6:$Z$129,24,FALSE)),0,VLOOKUP(B79,Bordo!$A$6:$Z$129,24,FALSE))</f>
        <v>0</v>
      </c>
      <c r="J79" s="66"/>
    </row>
    <row r="80" spans="2:10" ht="18.75">
      <c r="B80" s="132"/>
      <c r="C80" s="86"/>
      <c r="D80" s="86"/>
      <c r="E80" s="81">
        <f t="shared" si="0"/>
        <v>0</v>
      </c>
      <c r="F80" s="67">
        <f>IF(ISERROR(VLOOKUP(B80,Bordo!$A$6:$Z$1129,7,FALSE)),0,VLOOKUP(B80,Bordo!$A$6:$Z$1129,7,FALSE))</f>
        <v>0</v>
      </c>
      <c r="G80" s="75">
        <f>IF(ISERROR(VLOOKUP(B80,'Bilgi Giriş Sayfası'!$B$115:$Z$1151,8,FALSE)),0,VLOOKUP(B80,'Bilgi Giriş Sayfası'!$B$115:$Z$1151,8,FALSE))</f>
        <v>0</v>
      </c>
      <c r="H80" s="74">
        <f>IF(ISERROR(VLOOKUP(B80,'Bilgi Giriş Sayfası'!$B$115:$Z$1151,7,FALSE)),0,VLOOKUP(B80,'Bilgi Giriş Sayfası'!$B$115:$Z$1151,7,FALSE))</f>
        <v>0</v>
      </c>
      <c r="I80" s="73">
        <f>IF(ISERROR(VLOOKUP(B80,Bordo!$A$6:$Z$129,24,FALSE)),0,VLOOKUP(B80,Bordo!$A$6:$Z$129,24,FALSE))</f>
        <v>0</v>
      </c>
      <c r="J80" s="66"/>
    </row>
    <row r="81" spans="2:10" ht="18.75">
      <c r="B81" s="132"/>
      <c r="C81" s="86"/>
      <c r="D81" s="86"/>
      <c r="E81" s="81">
        <f t="shared" si="0"/>
        <v>0</v>
      </c>
      <c r="F81" s="67">
        <f>IF(ISERROR(VLOOKUP(B81,Bordo!$A$6:$Z$1129,7,FALSE)),0,VLOOKUP(B81,Bordo!$A$6:$Z$1129,7,FALSE))</f>
        <v>0</v>
      </c>
      <c r="G81" s="75">
        <f>IF(ISERROR(VLOOKUP(B81,'Bilgi Giriş Sayfası'!$B$115:$Z$1151,8,FALSE)),0,VLOOKUP(B81,'Bilgi Giriş Sayfası'!$B$115:$Z$1151,8,FALSE))</f>
        <v>0</v>
      </c>
      <c r="H81" s="74">
        <f>IF(ISERROR(VLOOKUP(B81,'Bilgi Giriş Sayfası'!$B$115:$Z$1151,7,FALSE)),0,VLOOKUP(B81,'Bilgi Giriş Sayfası'!$B$115:$Z$1151,7,FALSE))</f>
        <v>0</v>
      </c>
      <c r="I81" s="73">
        <f>IF(ISERROR(VLOOKUP(B81,Bordo!$A$6:$Z$129,24,FALSE)),0,VLOOKUP(B81,Bordo!$A$6:$Z$129,24,FALSE))</f>
        <v>0</v>
      </c>
      <c r="J81" s="66"/>
    </row>
    <row r="82" spans="2:10" ht="18.75">
      <c r="B82" s="132"/>
      <c r="C82" s="86"/>
      <c r="D82" s="86"/>
      <c r="E82" s="81">
        <f t="shared" si="0"/>
        <v>0</v>
      </c>
      <c r="F82" s="67">
        <f>IF(ISERROR(VLOOKUP(B82,Bordo!$A$6:$Z$1129,7,FALSE)),0,VLOOKUP(B82,Bordo!$A$6:$Z$1129,7,FALSE))</f>
        <v>0</v>
      </c>
      <c r="G82" s="75">
        <f>IF(ISERROR(VLOOKUP(B82,'Bilgi Giriş Sayfası'!$B$115:$Z$1151,8,FALSE)),0,VLOOKUP(B82,'Bilgi Giriş Sayfası'!$B$115:$Z$1151,8,FALSE))</f>
        <v>0</v>
      </c>
      <c r="H82" s="74">
        <f>IF(ISERROR(VLOOKUP(B82,'Bilgi Giriş Sayfası'!$B$115:$Z$1151,7,FALSE)),0,VLOOKUP(B82,'Bilgi Giriş Sayfası'!$B$115:$Z$1151,7,FALSE))</f>
        <v>0</v>
      </c>
      <c r="I82" s="73">
        <f>IF(ISERROR(VLOOKUP(B82,Bordo!$A$6:$Z$129,24,FALSE)),0,VLOOKUP(B82,Bordo!$A$6:$Z$129,24,FALSE))</f>
        <v>0</v>
      </c>
      <c r="J82" s="66"/>
    </row>
    <row r="83" spans="2:10" ht="18.75">
      <c r="B83" s="132"/>
      <c r="C83" s="86"/>
      <c r="D83" s="86"/>
      <c r="E83" s="81">
        <f t="shared" si="0"/>
        <v>0</v>
      </c>
      <c r="F83" s="67">
        <f>IF(ISERROR(VLOOKUP(B83,Bordo!$A$6:$Z$1129,7,FALSE)),0,VLOOKUP(B83,Bordo!$A$6:$Z$1129,7,FALSE))</f>
        <v>0</v>
      </c>
      <c r="G83" s="75">
        <f>IF(ISERROR(VLOOKUP(B83,'Bilgi Giriş Sayfası'!$B$115:$Z$1151,8,FALSE)),0,VLOOKUP(B83,'Bilgi Giriş Sayfası'!$B$115:$Z$1151,8,FALSE))</f>
        <v>0</v>
      </c>
      <c r="H83" s="74">
        <f>IF(ISERROR(VLOOKUP(B83,'Bilgi Giriş Sayfası'!$B$115:$Z$1151,7,FALSE)),0,VLOOKUP(B83,'Bilgi Giriş Sayfası'!$B$115:$Z$1151,7,FALSE))</f>
        <v>0</v>
      </c>
      <c r="I83" s="73">
        <f>IF(ISERROR(VLOOKUP(B83,Bordo!$A$6:$Z$129,24,FALSE)),0,VLOOKUP(B83,Bordo!$A$6:$Z$129,24,FALSE))</f>
        <v>0</v>
      </c>
      <c r="J83" s="66"/>
    </row>
    <row r="84" spans="2:10" ht="18.75">
      <c r="B84" s="132"/>
      <c r="C84" s="86"/>
      <c r="D84" s="86"/>
      <c r="E84" s="81">
        <f>IF(B84&gt;1,E83+1,0)</f>
        <v>0</v>
      </c>
      <c r="F84" s="67">
        <f>IF(ISERROR(VLOOKUP(B84,Bordo!$A$6:$Z$1129,7,FALSE)),0,VLOOKUP(B84,Bordo!$A$6:$Z$1129,7,FALSE))</f>
        <v>0</v>
      </c>
      <c r="G84" s="75">
        <f>IF(ISERROR(VLOOKUP(B84,'Bilgi Giriş Sayfası'!$B$115:$Z$1151,8,FALSE)),0,VLOOKUP(B84,'Bilgi Giriş Sayfası'!$B$115:$Z$1151,8,FALSE))</f>
        <v>0</v>
      </c>
      <c r="H84" s="74">
        <f>IF(ISERROR(VLOOKUP(B84,'Bilgi Giriş Sayfası'!$B$115:$Z$1151,7,FALSE)),0,VLOOKUP(B84,'Bilgi Giriş Sayfası'!$B$115:$Z$1151,7,FALSE))</f>
        <v>0</v>
      </c>
      <c r="I84" s="73">
        <f>IF(ISERROR(VLOOKUP(B84,Bordo!$A$6:$Z$129,24,FALSE)),0,VLOOKUP(B84,Bordo!$A$6:$Z$129,24,FALSE))</f>
        <v>0</v>
      </c>
      <c r="J84" s="66"/>
    </row>
    <row r="85" spans="2:10" ht="15">
      <c r="B85" s="87"/>
      <c r="C85" s="2"/>
      <c r="E85" s="72"/>
      <c r="F85" s="64" t="s">
        <v>2</v>
      </c>
      <c r="G85" s="68"/>
      <c r="H85" s="68"/>
      <c r="I85" s="69">
        <f>SUM(I38:I84)</f>
        <v>0</v>
      </c>
      <c r="J85" s="66"/>
    </row>
    <row r="86" spans="2:9" ht="15">
      <c r="B86" s="87"/>
      <c r="C86" s="2"/>
      <c r="E86" s="70"/>
      <c r="F86" s="70"/>
      <c r="G86" s="70"/>
      <c r="H86" s="70"/>
      <c r="I86" s="70"/>
    </row>
    <row r="87" spans="2:6" ht="12.75">
      <c r="B87" s="87"/>
      <c r="C87" s="2"/>
      <c r="F87" s="1" t="s">
        <v>203</v>
      </c>
    </row>
    <row r="88" spans="2:9" ht="12.75">
      <c r="B88" s="87"/>
      <c r="C88" s="2"/>
      <c r="G88" s="2"/>
      <c r="H88" s="2"/>
      <c r="I88" s="2"/>
    </row>
    <row r="89" spans="2:9" ht="12.75">
      <c r="B89" s="87"/>
      <c r="C89" s="2"/>
      <c r="F89" s="89" t="s">
        <v>212</v>
      </c>
      <c r="G89" s="88" t="s">
        <v>211</v>
      </c>
      <c r="H89" s="88" t="s">
        <v>214</v>
      </c>
      <c r="I89" s="2"/>
    </row>
    <row r="90" spans="2:9" ht="12.75">
      <c r="B90" s="87"/>
      <c r="C90" s="2"/>
      <c r="F90" s="88"/>
      <c r="G90" s="159"/>
      <c r="H90" s="159"/>
      <c r="I90" s="2"/>
    </row>
    <row r="91" spans="2:9" ht="12.75">
      <c r="B91" s="87"/>
      <c r="C91" s="2"/>
      <c r="F91" s="89">
        <f>+Bordo!X33</f>
        <v>0</v>
      </c>
      <c r="G91" s="159">
        <f>+'Bilgi Giriş Sayfası'!J109</f>
        <v>0</v>
      </c>
      <c r="H91" s="160">
        <f>+'Bilgi Giriş Sayfası'!L107</f>
        <v>0</v>
      </c>
      <c r="I91" s="2"/>
    </row>
    <row r="92" spans="2:8" ht="12.75">
      <c r="B92" s="87"/>
      <c r="C92" s="2"/>
      <c r="F92" s="89">
        <f>+Bordo!X34</f>
        <v>0</v>
      </c>
      <c r="G92" s="159">
        <f>+'Bilgi Giriş Sayfası'!J110</f>
        <v>0</v>
      </c>
      <c r="H92" s="160">
        <f>+'Bilgi Giriş Sayfası'!L108</f>
        <v>0</v>
      </c>
    </row>
    <row r="93" spans="2:3" ht="12.75">
      <c r="B93" s="87"/>
      <c r="C93" s="2"/>
    </row>
    <row r="94" spans="2:3" ht="12.75">
      <c r="B94" s="87"/>
      <c r="C94" s="2"/>
    </row>
    <row r="95" spans="2:3" ht="12.75">
      <c r="B95" s="87"/>
      <c r="C95" s="2"/>
    </row>
    <row r="96" spans="2:3" ht="12.75">
      <c r="B96" s="2"/>
      <c r="C96" s="2"/>
    </row>
  </sheetData>
  <sheetProtection password="C620" sheet="1"/>
  <mergeCells count="3">
    <mergeCell ref="F32:H32"/>
    <mergeCell ref="F33:I33"/>
    <mergeCell ref="F34:I34"/>
  </mergeCells>
  <printOptions/>
  <pageMargins left="0.75" right="0.75" top="0.3" bottom="0.44" header="0.23" footer="0.18"/>
  <pageSetup horizontalDpi="600" verticalDpi="600" orientation="portrait" paperSize="9" scale="7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/>
  <dimension ref="A1:W25"/>
  <sheetViews>
    <sheetView showZeros="0" zoomScalePageLayoutView="0" workbookViewId="0" topLeftCell="A1">
      <selection activeCell="K29" sqref="K29"/>
    </sheetView>
  </sheetViews>
  <sheetFormatPr defaultColWidth="9.00390625" defaultRowHeight="12.75"/>
  <cols>
    <col min="3" max="7" width="4.00390625" style="0" bestFit="1" customWidth="1"/>
    <col min="8" max="9" width="2.75390625" style="0" bestFit="1" customWidth="1"/>
    <col min="10" max="10" width="4.00390625" style="0" bestFit="1" customWidth="1"/>
    <col min="13" max="16" width="4.00390625" style="0" bestFit="1" customWidth="1"/>
    <col min="17" max="17" width="2.75390625" style="0" bestFit="1" customWidth="1"/>
    <col min="18" max="18" width="10.00390625" style="0" customWidth="1"/>
    <col min="19" max="19" width="5.00390625" style="0" customWidth="1"/>
    <col min="20" max="20" width="5.125" style="0" customWidth="1"/>
    <col min="21" max="21" width="6.125" style="0" customWidth="1"/>
    <col min="22" max="22" width="8.625" style="0" customWidth="1"/>
    <col min="23" max="23" width="43.00390625" style="0" customWidth="1"/>
  </cols>
  <sheetData>
    <row r="1" spans="1:23" ht="15.75" thickBot="1">
      <c r="A1" s="288" t="s">
        <v>29</v>
      </c>
      <c r="B1" s="289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1"/>
      <c r="M1" s="292" t="s">
        <v>30</v>
      </c>
      <c r="N1" s="293" t="s">
        <v>30</v>
      </c>
      <c r="O1" s="293" t="s">
        <v>30</v>
      </c>
      <c r="P1" s="293" t="s">
        <v>30</v>
      </c>
      <c r="Q1" s="293" t="s">
        <v>30</v>
      </c>
      <c r="R1" s="293" t="s">
        <v>30</v>
      </c>
      <c r="S1" s="293" t="s">
        <v>30</v>
      </c>
      <c r="T1" s="293" t="s">
        <v>30</v>
      </c>
      <c r="U1" s="293" t="s">
        <v>30</v>
      </c>
      <c r="V1" s="293" t="s">
        <v>30</v>
      </c>
      <c r="W1" s="293" t="s">
        <v>30</v>
      </c>
    </row>
    <row r="2" spans="1:23" ht="12.75">
      <c r="A2" s="294" t="s">
        <v>31</v>
      </c>
      <c r="B2" s="286" t="s">
        <v>30</v>
      </c>
      <c r="C2" s="267">
        <f>+'Bilgi Giriş Sayfası'!L111</f>
        <v>0</v>
      </c>
      <c r="D2" s="268" t="s">
        <v>30</v>
      </c>
      <c r="E2" s="268" t="s">
        <v>30</v>
      </c>
      <c r="F2" s="268" t="s">
        <v>30</v>
      </c>
      <c r="G2" s="268" t="s">
        <v>30</v>
      </c>
      <c r="H2" s="268" t="s">
        <v>30</v>
      </c>
      <c r="I2" s="268" t="s">
        <v>30</v>
      </c>
      <c r="J2" s="268" t="s">
        <v>30</v>
      </c>
      <c r="K2" s="268" t="s">
        <v>30</v>
      </c>
      <c r="L2" s="268" t="s">
        <v>30</v>
      </c>
      <c r="M2" s="295" t="s">
        <v>6</v>
      </c>
      <c r="N2" s="289" t="s">
        <v>30</v>
      </c>
      <c r="O2" s="289" t="s">
        <v>30</v>
      </c>
      <c r="P2" s="296">
        <f>+Bordo!Z2</f>
        <v>2020</v>
      </c>
      <c r="Q2" s="296" t="s">
        <v>30</v>
      </c>
      <c r="R2" s="297" t="s">
        <v>30</v>
      </c>
      <c r="S2" s="298" t="s">
        <v>33</v>
      </c>
      <c r="T2" s="302" t="s">
        <v>34</v>
      </c>
      <c r="U2" s="302" t="s">
        <v>30</v>
      </c>
      <c r="V2" s="302" t="s">
        <v>30</v>
      </c>
      <c r="W2" s="26"/>
    </row>
    <row r="3" spans="1:23" ht="12.75">
      <c r="A3" s="265" t="s">
        <v>35</v>
      </c>
      <c r="B3" s="266" t="s">
        <v>30</v>
      </c>
      <c r="C3" s="27">
        <v>1</v>
      </c>
      <c r="D3" s="28">
        <v>2</v>
      </c>
      <c r="E3" s="240" t="s">
        <v>36</v>
      </c>
      <c r="F3" s="240" t="s">
        <v>30</v>
      </c>
      <c r="G3" s="240" t="s">
        <v>37</v>
      </c>
      <c r="H3" s="240" t="s">
        <v>30</v>
      </c>
      <c r="I3" s="240" t="s">
        <v>30</v>
      </c>
      <c r="J3" s="240" t="s">
        <v>30</v>
      </c>
      <c r="K3" s="240" t="s">
        <v>30</v>
      </c>
      <c r="L3" s="240" t="s">
        <v>30</v>
      </c>
      <c r="M3" s="285" t="s">
        <v>38</v>
      </c>
      <c r="N3" s="286" t="s">
        <v>30</v>
      </c>
      <c r="O3" s="286" t="s">
        <v>30</v>
      </c>
      <c r="P3" s="268" t="s">
        <v>30</v>
      </c>
      <c r="Q3" s="268" t="s">
        <v>30</v>
      </c>
      <c r="R3" s="269" t="s">
        <v>30</v>
      </c>
      <c r="S3" s="299" t="s">
        <v>30</v>
      </c>
      <c r="T3" s="281" t="s">
        <v>39</v>
      </c>
      <c r="U3" s="282" t="s">
        <v>30</v>
      </c>
      <c r="V3" s="283" t="s">
        <v>30</v>
      </c>
      <c r="W3" s="29"/>
    </row>
    <row r="4" spans="1:23" ht="12.75">
      <c r="A4" s="265" t="s">
        <v>30</v>
      </c>
      <c r="B4" s="266" t="s">
        <v>30</v>
      </c>
      <c r="C4" s="30"/>
      <c r="D4" s="30"/>
      <c r="E4" s="284"/>
      <c r="F4" s="284"/>
      <c r="G4" s="240" t="s">
        <v>30</v>
      </c>
      <c r="H4" s="240" t="s">
        <v>30</v>
      </c>
      <c r="I4" s="240" t="s">
        <v>30</v>
      </c>
      <c r="J4" s="240" t="s">
        <v>30</v>
      </c>
      <c r="K4" s="240" t="s">
        <v>30</v>
      </c>
      <c r="L4" s="240" t="s">
        <v>30</v>
      </c>
      <c r="M4" s="285" t="s">
        <v>40</v>
      </c>
      <c r="N4" s="286" t="s">
        <v>30</v>
      </c>
      <c r="O4" s="286" t="s">
        <v>30</v>
      </c>
      <c r="P4" s="268">
        <v>0</v>
      </c>
      <c r="Q4" s="268" t="s">
        <v>30</v>
      </c>
      <c r="R4" s="269" t="s">
        <v>30</v>
      </c>
      <c r="S4" s="300" t="s">
        <v>30</v>
      </c>
      <c r="T4" s="287" t="s">
        <v>41</v>
      </c>
      <c r="U4" s="287" t="s">
        <v>30</v>
      </c>
      <c r="V4" s="287" t="s">
        <v>30</v>
      </c>
      <c r="W4" s="29"/>
    </row>
    <row r="5" spans="1:23" ht="12.75">
      <c r="A5" s="265" t="s">
        <v>42</v>
      </c>
      <c r="B5" s="266" t="s">
        <v>30</v>
      </c>
      <c r="C5" s="267">
        <f>+'Bilgi Giriş Sayfası'!L111</f>
        <v>0</v>
      </c>
      <c r="D5" s="268" t="s">
        <v>30</v>
      </c>
      <c r="E5" s="268" t="s">
        <v>30</v>
      </c>
      <c r="F5" s="268" t="s">
        <v>30</v>
      </c>
      <c r="G5" s="268" t="s">
        <v>30</v>
      </c>
      <c r="H5" s="268" t="s">
        <v>30</v>
      </c>
      <c r="I5" s="268" t="s">
        <v>30</v>
      </c>
      <c r="J5" s="268" t="s">
        <v>30</v>
      </c>
      <c r="K5" s="268" t="s">
        <v>30</v>
      </c>
      <c r="L5" s="268" t="s">
        <v>30</v>
      </c>
      <c r="M5" s="268" t="s">
        <v>30</v>
      </c>
      <c r="N5" s="268" t="s">
        <v>30</v>
      </c>
      <c r="O5" s="268" t="s">
        <v>30</v>
      </c>
      <c r="P5" s="268" t="s">
        <v>30</v>
      </c>
      <c r="Q5" s="268" t="s">
        <v>30</v>
      </c>
      <c r="R5" s="269" t="s">
        <v>30</v>
      </c>
      <c r="S5" s="300" t="s">
        <v>30</v>
      </c>
      <c r="T5" s="274" t="s">
        <v>43</v>
      </c>
      <c r="U5" s="274" t="s">
        <v>30</v>
      </c>
      <c r="V5" s="274" t="s">
        <v>30</v>
      </c>
      <c r="W5" s="29"/>
    </row>
    <row r="6" spans="1:23" ht="13.5" thickBot="1">
      <c r="A6" s="275" t="s">
        <v>44</v>
      </c>
      <c r="B6" s="276" t="s">
        <v>30</v>
      </c>
      <c r="C6" s="277">
        <f>+'Bilgi Giriş Sayfası'!L110</f>
        <v>0</v>
      </c>
      <c r="D6" s="278" t="s">
        <v>30</v>
      </c>
      <c r="E6" s="278" t="s">
        <v>30</v>
      </c>
      <c r="F6" s="278" t="s">
        <v>30</v>
      </c>
      <c r="G6" s="278" t="s">
        <v>30</v>
      </c>
      <c r="H6" s="278" t="s">
        <v>30</v>
      </c>
      <c r="I6" s="278" t="s">
        <v>30</v>
      </c>
      <c r="J6" s="278" t="s">
        <v>30</v>
      </c>
      <c r="K6" s="278" t="s">
        <v>30</v>
      </c>
      <c r="L6" s="278" t="s">
        <v>30</v>
      </c>
      <c r="M6" s="278" t="s">
        <v>30</v>
      </c>
      <c r="N6" s="278" t="s">
        <v>30</v>
      </c>
      <c r="O6" s="278" t="s">
        <v>30</v>
      </c>
      <c r="P6" s="278" t="s">
        <v>30</v>
      </c>
      <c r="Q6" s="278" t="s">
        <v>30</v>
      </c>
      <c r="R6" s="279" t="s">
        <v>30</v>
      </c>
      <c r="S6" s="301" t="s">
        <v>30</v>
      </c>
      <c r="T6" s="280" t="s">
        <v>45</v>
      </c>
      <c r="U6" s="280" t="s">
        <v>30</v>
      </c>
      <c r="V6" s="280" t="s">
        <v>30</v>
      </c>
      <c r="W6" s="31"/>
    </row>
    <row r="7" spans="1:23" ht="13.5" thickBot="1">
      <c r="A7" s="254" t="s">
        <v>46</v>
      </c>
      <c r="B7" s="255" t="s">
        <v>30</v>
      </c>
      <c r="C7" s="257" t="s">
        <v>47</v>
      </c>
      <c r="D7" s="258" t="s">
        <v>30</v>
      </c>
      <c r="E7" s="258" t="s">
        <v>30</v>
      </c>
      <c r="F7" s="259" t="s">
        <v>30</v>
      </c>
      <c r="G7" s="257" t="s">
        <v>48</v>
      </c>
      <c r="H7" s="258" t="s">
        <v>30</v>
      </c>
      <c r="I7" s="258" t="s">
        <v>30</v>
      </c>
      <c r="J7" s="259" t="s">
        <v>30</v>
      </c>
      <c r="K7" s="263" t="s">
        <v>49</v>
      </c>
      <c r="L7" s="264" t="s">
        <v>30</v>
      </c>
      <c r="M7" s="263" t="s">
        <v>50</v>
      </c>
      <c r="N7" s="270" t="s">
        <v>30</v>
      </c>
      <c r="O7" s="270" t="s">
        <v>30</v>
      </c>
      <c r="P7" s="270" t="s">
        <v>30</v>
      </c>
      <c r="Q7" s="264" t="s">
        <v>30</v>
      </c>
      <c r="R7" s="271" t="s">
        <v>51</v>
      </c>
      <c r="S7" s="272" t="s">
        <v>30</v>
      </c>
      <c r="T7" s="272" t="s">
        <v>30</v>
      </c>
      <c r="U7" s="272" t="s">
        <v>30</v>
      </c>
      <c r="V7" s="273" t="s">
        <v>30</v>
      </c>
      <c r="W7" s="246" t="s">
        <v>52</v>
      </c>
    </row>
    <row r="8" spans="1:23" ht="12.75">
      <c r="A8" s="244" t="s">
        <v>30</v>
      </c>
      <c r="B8" s="242" t="s">
        <v>30</v>
      </c>
      <c r="C8" s="260" t="s">
        <v>30</v>
      </c>
      <c r="D8" s="261" t="s">
        <v>30</v>
      </c>
      <c r="E8" s="261" t="s">
        <v>30</v>
      </c>
      <c r="F8" s="262" t="s">
        <v>30</v>
      </c>
      <c r="G8" s="260" t="s">
        <v>30</v>
      </c>
      <c r="H8" s="261" t="s">
        <v>30</v>
      </c>
      <c r="I8" s="261" t="s">
        <v>30</v>
      </c>
      <c r="J8" s="262" t="s">
        <v>30</v>
      </c>
      <c r="K8" s="249" t="s">
        <v>53</v>
      </c>
      <c r="L8" s="250" t="s">
        <v>30</v>
      </c>
      <c r="M8" s="251" t="s">
        <v>54</v>
      </c>
      <c r="N8" s="252" t="s">
        <v>30</v>
      </c>
      <c r="O8" s="252" t="s">
        <v>30</v>
      </c>
      <c r="P8" s="253" t="s">
        <v>30</v>
      </c>
      <c r="Q8" s="33" t="s">
        <v>30</v>
      </c>
      <c r="R8" s="254" t="s">
        <v>55</v>
      </c>
      <c r="S8" s="255" t="s">
        <v>30</v>
      </c>
      <c r="T8" s="254" t="s">
        <v>56</v>
      </c>
      <c r="U8" s="256" t="s">
        <v>30</v>
      </c>
      <c r="V8" s="255" t="s">
        <v>30</v>
      </c>
      <c r="W8" s="247" t="s">
        <v>30</v>
      </c>
    </row>
    <row r="9" spans="1:23" ht="12.75">
      <c r="A9" s="244" t="s">
        <v>30</v>
      </c>
      <c r="B9" s="242" t="s">
        <v>30</v>
      </c>
      <c r="C9" s="244">
        <v>1</v>
      </c>
      <c r="D9" s="240">
        <v>2</v>
      </c>
      <c r="E9" s="240">
        <v>3</v>
      </c>
      <c r="F9" s="242">
        <v>4</v>
      </c>
      <c r="G9" s="244">
        <v>1</v>
      </c>
      <c r="H9" s="240">
        <v>2</v>
      </c>
      <c r="I9" s="240">
        <v>3</v>
      </c>
      <c r="J9" s="242">
        <v>4</v>
      </c>
      <c r="K9" s="244">
        <v>1</v>
      </c>
      <c r="L9" s="242" t="s">
        <v>30</v>
      </c>
      <c r="M9" s="244">
        <v>1</v>
      </c>
      <c r="N9" s="240">
        <v>2</v>
      </c>
      <c r="O9" s="240">
        <v>3</v>
      </c>
      <c r="P9" s="240">
        <v>4</v>
      </c>
      <c r="Q9" s="32">
        <v>5</v>
      </c>
      <c r="R9" s="225" t="str">
        <f>IF(txtYil&gt;2008,"TL","YTL")</f>
        <v>TL</v>
      </c>
      <c r="S9" s="226"/>
      <c r="T9" s="225" t="str">
        <f>IF(txtYil&gt;2008,"TL","YTL")</f>
        <v>TL</v>
      </c>
      <c r="U9" s="229"/>
      <c r="V9" s="226"/>
      <c r="W9" s="247" t="s">
        <v>30</v>
      </c>
    </row>
    <row r="10" spans="1:23" ht="13.5" thickBot="1">
      <c r="A10" s="245" t="s">
        <v>30</v>
      </c>
      <c r="B10" s="243" t="s">
        <v>30</v>
      </c>
      <c r="C10" s="245" t="s">
        <v>30</v>
      </c>
      <c r="D10" s="241" t="s">
        <v>30</v>
      </c>
      <c r="E10" s="241" t="s">
        <v>30</v>
      </c>
      <c r="F10" s="243" t="s">
        <v>30</v>
      </c>
      <c r="G10" s="245" t="s">
        <v>30</v>
      </c>
      <c r="H10" s="241" t="s">
        <v>30</v>
      </c>
      <c r="I10" s="241" t="s">
        <v>30</v>
      </c>
      <c r="J10" s="243" t="s">
        <v>30</v>
      </c>
      <c r="K10" s="245" t="s">
        <v>30</v>
      </c>
      <c r="L10" s="243" t="s">
        <v>30</v>
      </c>
      <c r="M10" s="245" t="s">
        <v>30</v>
      </c>
      <c r="N10" s="241" t="s">
        <v>30</v>
      </c>
      <c r="O10" s="241" t="s">
        <v>30</v>
      </c>
      <c r="P10" s="241" t="s">
        <v>30</v>
      </c>
      <c r="Q10" s="34" t="s">
        <v>30</v>
      </c>
      <c r="R10" s="227"/>
      <c r="S10" s="228"/>
      <c r="T10" s="227"/>
      <c r="U10" s="230"/>
      <c r="V10" s="228"/>
      <c r="W10" s="248" t="s">
        <v>30</v>
      </c>
    </row>
    <row r="11" spans="1:23" ht="15">
      <c r="A11" s="231" t="s">
        <v>57</v>
      </c>
      <c r="B11" s="232" t="s">
        <v>30</v>
      </c>
      <c r="C11" s="35"/>
      <c r="D11" s="36"/>
      <c r="E11" s="36"/>
      <c r="F11" s="37"/>
      <c r="G11" s="35"/>
      <c r="H11" s="38"/>
      <c r="I11" s="38"/>
      <c r="J11" s="37"/>
      <c r="K11" s="233">
        <v>2</v>
      </c>
      <c r="L11" s="234" t="s">
        <v>30</v>
      </c>
      <c r="M11" s="35">
        <v>1</v>
      </c>
      <c r="N11" s="36">
        <v>1</v>
      </c>
      <c r="O11" s="36">
        <v>5</v>
      </c>
      <c r="P11" s="37">
        <v>1</v>
      </c>
      <c r="Q11" s="39" t="s">
        <v>30</v>
      </c>
      <c r="R11" s="235">
        <f>+Bordo!Q64</f>
        <v>0</v>
      </c>
      <c r="S11" s="236"/>
      <c r="T11" s="237" t="s">
        <v>30</v>
      </c>
      <c r="U11" s="238"/>
      <c r="V11" s="239"/>
      <c r="W11" s="40" t="s">
        <v>207</v>
      </c>
    </row>
    <row r="12" spans="1:23" ht="15">
      <c r="A12" s="186">
        <v>360</v>
      </c>
      <c r="B12" s="187" t="s">
        <v>30</v>
      </c>
      <c r="C12" s="41"/>
      <c r="D12" s="42"/>
      <c r="E12" s="42"/>
      <c r="F12" s="43"/>
      <c r="G12" s="41"/>
      <c r="H12" s="44"/>
      <c r="I12" s="44"/>
      <c r="J12" s="43"/>
      <c r="K12" s="188"/>
      <c r="L12" s="189"/>
      <c r="M12" s="41">
        <v>1</v>
      </c>
      <c r="N12" s="42">
        <v>1</v>
      </c>
      <c r="O12" s="42">
        <v>2</v>
      </c>
      <c r="P12" s="43" t="s">
        <v>58</v>
      </c>
      <c r="Q12" s="45" t="s">
        <v>30</v>
      </c>
      <c r="R12" s="192"/>
      <c r="S12" s="194"/>
      <c r="T12" s="211">
        <f>+Bordo!U64</f>
        <v>0</v>
      </c>
      <c r="U12" s="212"/>
      <c r="V12" s="213"/>
      <c r="W12" s="46" t="s">
        <v>215</v>
      </c>
    </row>
    <row r="13" spans="1:23" ht="15">
      <c r="A13" s="214">
        <v>360</v>
      </c>
      <c r="B13" s="215" t="s">
        <v>30</v>
      </c>
      <c r="C13" s="47"/>
      <c r="D13" s="48"/>
      <c r="E13" s="48"/>
      <c r="F13" s="49"/>
      <c r="G13" s="47"/>
      <c r="H13" s="50"/>
      <c r="I13" s="50"/>
      <c r="J13" s="49"/>
      <c r="K13" s="216"/>
      <c r="L13" s="217"/>
      <c r="M13" s="47">
        <v>3</v>
      </c>
      <c r="N13" s="48">
        <v>1</v>
      </c>
      <c r="O13" s="42" t="s">
        <v>58</v>
      </c>
      <c r="P13" s="43" t="s">
        <v>58</v>
      </c>
      <c r="Q13" s="51" t="s">
        <v>30</v>
      </c>
      <c r="R13" s="218"/>
      <c r="S13" s="219"/>
      <c r="T13" s="211">
        <f>+Bordo!V64</f>
        <v>0</v>
      </c>
      <c r="U13" s="212"/>
      <c r="V13" s="213"/>
      <c r="W13" s="52" t="s">
        <v>217</v>
      </c>
    </row>
    <row r="14" spans="1:23" ht="15">
      <c r="A14" s="186" t="s">
        <v>60</v>
      </c>
      <c r="B14" s="187" t="s">
        <v>30</v>
      </c>
      <c r="C14" s="41" t="s">
        <v>30</v>
      </c>
      <c r="D14" s="42" t="s">
        <v>30</v>
      </c>
      <c r="E14" s="42" t="s">
        <v>30</v>
      </c>
      <c r="F14" s="43" t="s">
        <v>30</v>
      </c>
      <c r="G14" s="41" t="s">
        <v>30</v>
      </c>
      <c r="H14" s="44" t="s">
        <v>30</v>
      </c>
      <c r="I14" s="44" t="s">
        <v>30</v>
      </c>
      <c r="J14" s="43" t="s">
        <v>30</v>
      </c>
      <c r="K14" s="188" t="s">
        <v>30</v>
      </c>
      <c r="L14" s="189" t="s">
        <v>30</v>
      </c>
      <c r="M14" s="41" t="s">
        <v>59</v>
      </c>
      <c r="N14" s="42" t="s">
        <v>58</v>
      </c>
      <c r="O14" s="42" t="s">
        <v>58</v>
      </c>
      <c r="P14" s="43" t="s">
        <v>58</v>
      </c>
      <c r="Q14" s="45" t="s">
        <v>30</v>
      </c>
      <c r="R14" s="220"/>
      <c r="S14" s="221"/>
      <c r="T14" s="222">
        <f>R11-(T12+T13)</f>
        <v>0</v>
      </c>
      <c r="U14" s="223"/>
      <c r="V14" s="224"/>
      <c r="W14" s="46" t="s">
        <v>61</v>
      </c>
    </row>
    <row r="15" spans="1:23" ht="15">
      <c r="A15" s="186"/>
      <c r="B15" s="187"/>
      <c r="C15" s="41"/>
      <c r="D15" s="42"/>
      <c r="E15" s="42"/>
      <c r="F15" s="43"/>
      <c r="G15" s="41"/>
      <c r="H15" s="44"/>
      <c r="I15" s="44"/>
      <c r="J15" s="43"/>
      <c r="K15" s="188"/>
      <c r="L15" s="189"/>
      <c r="M15" s="41"/>
      <c r="N15" s="42"/>
      <c r="O15" s="42"/>
      <c r="P15" s="43"/>
      <c r="Q15" s="45"/>
      <c r="R15" s="192"/>
      <c r="S15" s="194"/>
      <c r="T15" s="211"/>
      <c r="U15" s="212"/>
      <c r="V15" s="213"/>
      <c r="W15" s="46"/>
    </row>
    <row r="16" spans="1:23" ht="15">
      <c r="A16" s="204"/>
      <c r="B16" s="205"/>
      <c r="C16" s="53"/>
      <c r="D16" s="54"/>
      <c r="E16" s="54"/>
      <c r="F16" s="55"/>
      <c r="G16" s="53"/>
      <c r="H16" s="56"/>
      <c r="I16" s="56"/>
      <c r="J16" s="55"/>
      <c r="K16" s="206"/>
      <c r="L16" s="207"/>
      <c r="M16" s="53"/>
      <c r="N16" s="54"/>
      <c r="O16" s="54"/>
      <c r="P16" s="55"/>
      <c r="Q16" s="57"/>
      <c r="R16" s="190"/>
      <c r="S16" s="191"/>
      <c r="T16" s="208"/>
      <c r="U16" s="209"/>
      <c r="V16" s="210"/>
      <c r="W16" s="58"/>
    </row>
    <row r="17" spans="1:23" ht="15">
      <c r="A17" s="186"/>
      <c r="B17" s="187"/>
      <c r="C17" s="41"/>
      <c r="D17" s="42"/>
      <c r="E17" s="42"/>
      <c r="F17" s="43"/>
      <c r="G17" s="41"/>
      <c r="H17" s="44"/>
      <c r="I17" s="44"/>
      <c r="J17" s="43"/>
      <c r="K17" s="188"/>
      <c r="L17" s="189"/>
      <c r="M17" s="41"/>
      <c r="N17" s="42"/>
      <c r="O17" s="42"/>
      <c r="P17" s="43"/>
      <c r="Q17" s="45"/>
      <c r="R17" s="190"/>
      <c r="S17" s="191"/>
      <c r="T17" s="192"/>
      <c r="U17" s="193"/>
      <c r="V17" s="194"/>
      <c r="W17" s="46"/>
    </row>
    <row r="18" spans="1:23" ht="15">
      <c r="A18" s="204"/>
      <c r="B18" s="205"/>
      <c r="C18" s="53"/>
      <c r="D18" s="54"/>
      <c r="E18" s="54"/>
      <c r="F18" s="55"/>
      <c r="G18" s="53"/>
      <c r="H18" s="56"/>
      <c r="I18" s="56"/>
      <c r="J18" s="55"/>
      <c r="K18" s="206"/>
      <c r="L18" s="207"/>
      <c r="M18" s="53"/>
      <c r="N18" s="54"/>
      <c r="O18" s="54"/>
      <c r="P18" s="55"/>
      <c r="Q18" s="57"/>
      <c r="R18" s="190"/>
      <c r="S18" s="191"/>
      <c r="T18" s="208"/>
      <c r="U18" s="209"/>
      <c r="V18" s="210"/>
      <c r="W18" s="58"/>
    </row>
    <row r="19" spans="1:23" ht="15">
      <c r="A19" s="186"/>
      <c r="B19" s="187"/>
      <c r="C19" s="41"/>
      <c r="D19" s="42"/>
      <c r="E19" s="42"/>
      <c r="F19" s="43"/>
      <c r="G19" s="41"/>
      <c r="H19" s="44"/>
      <c r="I19" s="44"/>
      <c r="J19" s="43"/>
      <c r="K19" s="188"/>
      <c r="L19" s="189"/>
      <c r="M19" s="41"/>
      <c r="N19" s="42"/>
      <c r="O19" s="42"/>
      <c r="P19" s="43"/>
      <c r="Q19" s="45"/>
      <c r="R19" s="190"/>
      <c r="S19" s="191"/>
      <c r="T19" s="192"/>
      <c r="U19" s="193"/>
      <c r="V19" s="194"/>
      <c r="W19" s="46"/>
    </row>
    <row r="20" spans="1:23" ht="15">
      <c r="A20" s="204"/>
      <c r="B20" s="205"/>
      <c r="C20" s="53"/>
      <c r="D20" s="54"/>
      <c r="E20" s="54"/>
      <c r="F20" s="55"/>
      <c r="G20" s="53"/>
      <c r="H20" s="56"/>
      <c r="I20" s="56"/>
      <c r="J20" s="55"/>
      <c r="K20" s="206"/>
      <c r="L20" s="207"/>
      <c r="M20" s="53"/>
      <c r="N20" s="54"/>
      <c r="O20" s="54"/>
      <c r="P20" s="55"/>
      <c r="Q20" s="57"/>
      <c r="R20" s="190"/>
      <c r="S20" s="191"/>
      <c r="T20" s="208"/>
      <c r="U20" s="209"/>
      <c r="V20" s="210"/>
      <c r="W20" s="58"/>
    </row>
    <row r="21" spans="1:23" ht="15">
      <c r="A21" s="186"/>
      <c r="B21" s="187"/>
      <c r="C21" s="41"/>
      <c r="D21" s="42"/>
      <c r="E21" s="42"/>
      <c r="F21" s="43"/>
      <c r="G21" s="41"/>
      <c r="H21" s="44"/>
      <c r="I21" s="44"/>
      <c r="J21" s="43"/>
      <c r="K21" s="188"/>
      <c r="L21" s="189"/>
      <c r="M21" s="41"/>
      <c r="N21" s="42"/>
      <c r="O21" s="42"/>
      <c r="P21" s="43"/>
      <c r="Q21" s="45"/>
      <c r="R21" s="190"/>
      <c r="S21" s="191"/>
      <c r="T21" s="192"/>
      <c r="U21" s="193"/>
      <c r="V21" s="194"/>
      <c r="W21" s="46"/>
    </row>
    <row r="22" spans="1:23" ht="15">
      <c r="A22" s="204"/>
      <c r="B22" s="205"/>
      <c r="C22" s="53"/>
      <c r="D22" s="54"/>
      <c r="E22" s="54"/>
      <c r="F22" s="55"/>
      <c r="G22" s="53"/>
      <c r="H22" s="56"/>
      <c r="I22" s="56"/>
      <c r="J22" s="55"/>
      <c r="K22" s="206"/>
      <c r="L22" s="207"/>
      <c r="M22" s="53"/>
      <c r="N22" s="54"/>
      <c r="O22" s="54"/>
      <c r="P22" s="55"/>
      <c r="Q22" s="57"/>
      <c r="R22" s="190"/>
      <c r="S22" s="191"/>
      <c r="T22" s="208"/>
      <c r="U22" s="209"/>
      <c r="V22" s="210"/>
      <c r="W22" s="58"/>
    </row>
    <row r="23" spans="1:23" ht="15">
      <c r="A23" s="186"/>
      <c r="B23" s="187"/>
      <c r="C23" s="41"/>
      <c r="D23" s="42"/>
      <c r="E23" s="42"/>
      <c r="F23" s="43"/>
      <c r="G23" s="41"/>
      <c r="H23" s="44"/>
      <c r="I23" s="44"/>
      <c r="J23" s="43"/>
      <c r="K23" s="188"/>
      <c r="L23" s="189"/>
      <c r="M23" s="41"/>
      <c r="N23" s="42"/>
      <c r="O23" s="42"/>
      <c r="P23" s="43"/>
      <c r="Q23" s="45"/>
      <c r="R23" s="190"/>
      <c r="S23" s="191"/>
      <c r="T23" s="192"/>
      <c r="U23" s="193"/>
      <c r="V23" s="194"/>
      <c r="W23" s="46"/>
    </row>
    <row r="24" spans="1:23" ht="18">
      <c r="A24" s="195" t="s">
        <v>2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R24" s="196">
        <f>SUM(R11:S23)</f>
        <v>0</v>
      </c>
      <c r="S24" s="197"/>
      <c r="T24" s="198">
        <f>SUM(T11:V23)</f>
        <v>0</v>
      </c>
      <c r="U24" s="197"/>
      <c r="V24" s="197"/>
      <c r="W24" s="59" t="s">
        <v>2</v>
      </c>
    </row>
    <row r="25" spans="1:19" ht="15">
      <c r="A25" s="199" t="s">
        <v>62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1"/>
      <c r="R25" s="202">
        <f>SUM(R11:S14)</f>
        <v>0</v>
      </c>
      <c r="S25" s="203"/>
    </row>
  </sheetData>
  <sheetProtection password="C620" sheet="1"/>
  <mergeCells count="108">
    <mergeCell ref="A1:B1"/>
    <mergeCell ref="C1:L1"/>
    <mergeCell ref="M1:W1"/>
    <mergeCell ref="A2:B2"/>
    <mergeCell ref="C2:L2"/>
    <mergeCell ref="M2:O2"/>
    <mergeCell ref="P2:R2"/>
    <mergeCell ref="S2:S6"/>
    <mergeCell ref="T2:V2"/>
    <mergeCell ref="A3:B4"/>
    <mergeCell ref="T3:V3"/>
    <mergeCell ref="E4:F4"/>
    <mergeCell ref="M4:O4"/>
    <mergeCell ref="P4:R4"/>
    <mergeCell ref="T4:V4"/>
    <mergeCell ref="E3:F3"/>
    <mergeCell ref="G3:L4"/>
    <mergeCell ref="M3:O3"/>
    <mergeCell ref="P3:R3"/>
    <mergeCell ref="A5:B5"/>
    <mergeCell ref="C5:R5"/>
    <mergeCell ref="O9:O10"/>
    <mergeCell ref="P9:P10"/>
    <mergeCell ref="M7:Q7"/>
    <mergeCell ref="R7:V7"/>
    <mergeCell ref="T5:V5"/>
    <mergeCell ref="A6:B6"/>
    <mergeCell ref="C6:R6"/>
    <mergeCell ref="T6:V6"/>
    <mergeCell ref="A7:B10"/>
    <mergeCell ref="C7:F8"/>
    <mergeCell ref="G7:J8"/>
    <mergeCell ref="K7:L7"/>
    <mergeCell ref="C9:C10"/>
    <mergeCell ref="D9:D10"/>
    <mergeCell ref="E9:E10"/>
    <mergeCell ref="F9:F10"/>
    <mergeCell ref="G9:G10"/>
    <mergeCell ref="H9:H10"/>
    <mergeCell ref="A12:B12"/>
    <mergeCell ref="K12:L12"/>
    <mergeCell ref="R12:S12"/>
    <mergeCell ref="T12:V12"/>
    <mergeCell ref="W7:W10"/>
    <mergeCell ref="K8:L8"/>
    <mergeCell ref="M8:P8"/>
    <mergeCell ref="R8:S8"/>
    <mergeCell ref="T8:V8"/>
    <mergeCell ref="N9:N10"/>
    <mergeCell ref="R9:S10"/>
    <mergeCell ref="T9:V10"/>
    <mergeCell ref="A11:B11"/>
    <mergeCell ref="K11:L11"/>
    <mergeCell ref="R11:S11"/>
    <mergeCell ref="T11:V11"/>
    <mergeCell ref="I9:I10"/>
    <mergeCell ref="J9:J10"/>
    <mergeCell ref="K9:L10"/>
    <mergeCell ref="M9:M10"/>
    <mergeCell ref="A13:B13"/>
    <mergeCell ref="K13:L13"/>
    <mergeCell ref="R13:S13"/>
    <mergeCell ref="T13:V13"/>
    <mergeCell ref="A14:B14"/>
    <mergeCell ref="K14:L14"/>
    <mergeCell ref="R14:S14"/>
    <mergeCell ref="T14:V14"/>
    <mergeCell ref="A15:B15"/>
    <mergeCell ref="K15:L15"/>
    <mergeCell ref="R15:S15"/>
    <mergeCell ref="T15:V15"/>
    <mergeCell ref="A16:B16"/>
    <mergeCell ref="K16:L16"/>
    <mergeCell ref="R16:S16"/>
    <mergeCell ref="T16:V16"/>
    <mergeCell ref="A17:B17"/>
    <mergeCell ref="K17:L17"/>
    <mergeCell ref="R17:S17"/>
    <mergeCell ref="T17:V17"/>
    <mergeCell ref="A18:B18"/>
    <mergeCell ref="K18:L18"/>
    <mergeCell ref="R18:S18"/>
    <mergeCell ref="T18:V18"/>
    <mergeCell ref="A19:B19"/>
    <mergeCell ref="K19:L19"/>
    <mergeCell ref="R19:S19"/>
    <mergeCell ref="T19:V19"/>
    <mergeCell ref="A20:B20"/>
    <mergeCell ref="K20:L20"/>
    <mergeCell ref="R20:S20"/>
    <mergeCell ref="T20:V20"/>
    <mergeCell ref="A25:P25"/>
    <mergeCell ref="R25:S25"/>
    <mergeCell ref="A21:B21"/>
    <mergeCell ref="K21:L21"/>
    <mergeCell ref="R21:S21"/>
    <mergeCell ref="T21:V21"/>
    <mergeCell ref="A22:B22"/>
    <mergeCell ref="K22:L22"/>
    <mergeCell ref="R22:S22"/>
    <mergeCell ref="T22:V22"/>
    <mergeCell ref="A23:B23"/>
    <mergeCell ref="K23:L23"/>
    <mergeCell ref="R23:S23"/>
    <mergeCell ref="T23:V23"/>
    <mergeCell ref="A24:P24"/>
    <mergeCell ref="R24:S24"/>
    <mergeCell ref="T24:V24"/>
  </mergeCells>
  <printOptions/>
  <pageMargins left="0.24" right="0.24" top="1" bottom="1" header="0.5" footer="0.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D8"/>
  <sheetViews>
    <sheetView zoomScalePageLayoutView="0" workbookViewId="0" topLeftCell="A1">
      <selection activeCell="E13" sqref="E13"/>
    </sheetView>
  </sheetViews>
  <sheetFormatPr defaultColWidth="9.00390625" defaultRowHeight="12.75"/>
  <cols>
    <col min="3" max="3" width="15.125" style="0" bestFit="1" customWidth="1"/>
    <col min="4" max="4" width="10.625" style="0" bestFit="1" customWidth="1"/>
  </cols>
  <sheetData>
    <row r="3" spans="3:4" ht="12.75">
      <c r="C3" s="155" t="s">
        <v>228</v>
      </c>
      <c r="D3" s="155" t="s">
        <v>229</v>
      </c>
    </row>
    <row r="4" spans="3:4" ht="12.75">
      <c r="C4" s="157" t="s">
        <v>243</v>
      </c>
      <c r="D4" s="156">
        <v>300</v>
      </c>
    </row>
    <row r="5" spans="3:4" ht="12.75">
      <c r="C5" s="157" t="s">
        <v>244</v>
      </c>
      <c r="D5" s="156">
        <v>250</v>
      </c>
    </row>
    <row r="6" spans="3:4" ht="12.75">
      <c r="C6" s="157" t="s">
        <v>245</v>
      </c>
      <c r="D6" s="156">
        <v>200</v>
      </c>
    </row>
    <row r="7" spans="3:4" ht="12.75">
      <c r="C7" s="157" t="s">
        <v>246</v>
      </c>
      <c r="D7" s="156">
        <v>160</v>
      </c>
    </row>
    <row r="8" spans="3:4" ht="12.75">
      <c r="C8" s="157" t="s">
        <v>247</v>
      </c>
      <c r="D8" s="156">
        <v>160</v>
      </c>
    </row>
  </sheetData>
  <sheetProtection password="C620" sheet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C106"/>
  <sheetViews>
    <sheetView zoomScalePageLayoutView="0" workbookViewId="0" topLeftCell="A1">
      <selection activeCell="D6" sqref="D6"/>
    </sheetView>
  </sheetViews>
  <sheetFormatPr defaultColWidth="9.00390625" defaultRowHeight="12.75"/>
  <cols>
    <col min="3" max="3" width="47.875" style="0" customWidth="1"/>
  </cols>
  <sheetData>
    <row r="2" ht="12.75">
      <c r="C2" s="161"/>
    </row>
    <row r="3" ht="12.75">
      <c r="C3" s="140" t="s">
        <v>242</v>
      </c>
    </row>
    <row r="4" ht="12.75">
      <c r="C4" s="140" t="s">
        <v>68</v>
      </c>
    </row>
    <row r="5" ht="12.75">
      <c r="C5" s="140" t="s">
        <v>69</v>
      </c>
    </row>
    <row r="6" ht="12.75">
      <c r="C6" s="140" t="s">
        <v>70</v>
      </c>
    </row>
    <row r="7" ht="12.75">
      <c r="C7" s="140" t="s">
        <v>71</v>
      </c>
    </row>
    <row r="8" ht="12.75">
      <c r="C8" s="140" t="s">
        <v>72</v>
      </c>
    </row>
    <row r="9" ht="12.75">
      <c r="C9" s="140" t="s">
        <v>32</v>
      </c>
    </row>
    <row r="10" ht="12.75">
      <c r="C10" s="140" t="s">
        <v>73</v>
      </c>
    </row>
    <row r="11" ht="12.75">
      <c r="C11" s="140" t="s">
        <v>74</v>
      </c>
    </row>
    <row r="12" ht="12.75">
      <c r="C12" s="140" t="s">
        <v>75</v>
      </c>
    </row>
    <row r="13" ht="12.75">
      <c r="C13" s="140" t="s">
        <v>76</v>
      </c>
    </row>
    <row r="14" ht="12.75">
      <c r="C14" s="140" t="s">
        <v>77</v>
      </c>
    </row>
    <row r="15" ht="12.75">
      <c r="C15" s="140" t="s">
        <v>78</v>
      </c>
    </row>
    <row r="16" ht="12.75">
      <c r="C16" s="140" t="s">
        <v>79</v>
      </c>
    </row>
    <row r="17" ht="12.75">
      <c r="C17" s="140" t="s">
        <v>80</v>
      </c>
    </row>
    <row r="18" ht="12.75">
      <c r="C18" s="140" t="s">
        <v>81</v>
      </c>
    </row>
    <row r="19" ht="12.75">
      <c r="C19" s="140" t="s">
        <v>82</v>
      </c>
    </row>
    <row r="20" ht="12.75">
      <c r="C20" s="140" t="s">
        <v>83</v>
      </c>
    </row>
    <row r="21" ht="12.75">
      <c r="C21" s="140" t="s">
        <v>84</v>
      </c>
    </row>
    <row r="22" ht="12.75">
      <c r="C22" s="140" t="s">
        <v>85</v>
      </c>
    </row>
    <row r="23" ht="12.75">
      <c r="C23" s="140" t="s">
        <v>86</v>
      </c>
    </row>
    <row r="24" ht="12.75">
      <c r="C24" s="140" t="s">
        <v>87</v>
      </c>
    </row>
    <row r="25" ht="12.75">
      <c r="C25" s="140" t="s">
        <v>88</v>
      </c>
    </row>
    <row r="26" ht="12.75">
      <c r="C26" s="140" t="s">
        <v>89</v>
      </c>
    </row>
    <row r="27" ht="12.75">
      <c r="C27" s="140" t="s">
        <v>90</v>
      </c>
    </row>
    <row r="28" ht="12.75">
      <c r="C28" s="140" t="s">
        <v>91</v>
      </c>
    </row>
    <row r="29" ht="12.75">
      <c r="C29" s="140" t="s">
        <v>92</v>
      </c>
    </row>
    <row r="30" ht="12.75">
      <c r="C30" s="140" t="s">
        <v>93</v>
      </c>
    </row>
    <row r="31" ht="12.75">
      <c r="C31" s="140" t="s">
        <v>94</v>
      </c>
    </row>
    <row r="32" ht="12.75">
      <c r="C32" s="140" t="s">
        <v>95</v>
      </c>
    </row>
    <row r="33" ht="12.75">
      <c r="C33" s="140" t="s">
        <v>96</v>
      </c>
    </row>
    <row r="34" ht="12.75">
      <c r="C34" s="140" t="s">
        <v>97</v>
      </c>
    </row>
    <row r="35" ht="12.75">
      <c r="C35" s="140" t="s">
        <v>98</v>
      </c>
    </row>
    <row r="36" ht="12.75">
      <c r="C36" s="140" t="s">
        <v>99</v>
      </c>
    </row>
    <row r="37" ht="12.75">
      <c r="C37" s="140" t="s">
        <v>100</v>
      </c>
    </row>
    <row r="38" ht="12.75">
      <c r="C38" s="140" t="s">
        <v>101</v>
      </c>
    </row>
    <row r="39" ht="12.75">
      <c r="C39" s="140" t="s">
        <v>102</v>
      </c>
    </row>
    <row r="40" ht="12.75">
      <c r="C40" s="140" t="s">
        <v>103</v>
      </c>
    </row>
    <row r="41" ht="12.75">
      <c r="C41" s="140" t="s">
        <v>104</v>
      </c>
    </row>
    <row r="42" ht="12.75">
      <c r="C42" s="140" t="s">
        <v>105</v>
      </c>
    </row>
    <row r="43" ht="12.75">
      <c r="C43" s="140" t="s">
        <v>106</v>
      </c>
    </row>
    <row r="44" ht="12.75">
      <c r="C44" s="140" t="s">
        <v>107</v>
      </c>
    </row>
    <row r="45" ht="12.75">
      <c r="C45" s="140" t="s">
        <v>108</v>
      </c>
    </row>
    <row r="46" ht="12.75">
      <c r="C46" s="140" t="s">
        <v>109</v>
      </c>
    </row>
    <row r="47" ht="12.75">
      <c r="C47" s="140" t="s">
        <v>110</v>
      </c>
    </row>
    <row r="48" ht="12.75">
      <c r="C48" s="140" t="s">
        <v>111</v>
      </c>
    </row>
    <row r="49" ht="12.75">
      <c r="C49" s="140" t="s">
        <v>112</v>
      </c>
    </row>
    <row r="50" ht="12.75">
      <c r="C50" s="140" t="s">
        <v>113</v>
      </c>
    </row>
    <row r="51" ht="12.75">
      <c r="C51" s="140" t="s">
        <v>114</v>
      </c>
    </row>
    <row r="52" ht="12.75">
      <c r="C52" s="140" t="s">
        <v>115</v>
      </c>
    </row>
    <row r="53" ht="12.75">
      <c r="C53" s="140" t="s">
        <v>116</v>
      </c>
    </row>
    <row r="54" ht="12.75">
      <c r="C54" s="140" t="s">
        <v>117</v>
      </c>
    </row>
    <row r="55" ht="12.75">
      <c r="C55" s="140" t="s">
        <v>118</v>
      </c>
    </row>
    <row r="56" ht="12.75">
      <c r="C56" s="140" t="s">
        <v>119</v>
      </c>
    </row>
    <row r="57" ht="12.75">
      <c r="C57" s="140" t="s">
        <v>120</v>
      </c>
    </row>
    <row r="58" ht="12.75">
      <c r="C58" s="140" t="s">
        <v>121</v>
      </c>
    </row>
    <row r="59" ht="12.75">
      <c r="C59" s="140" t="s">
        <v>122</v>
      </c>
    </row>
    <row r="60" ht="12.75">
      <c r="C60" s="140" t="s">
        <v>123</v>
      </c>
    </row>
    <row r="61" ht="12.75">
      <c r="C61" s="140" t="s">
        <v>124</v>
      </c>
    </row>
    <row r="62" ht="12.75">
      <c r="C62" s="140" t="s">
        <v>125</v>
      </c>
    </row>
    <row r="63" ht="12.75">
      <c r="C63" s="140" t="s">
        <v>126</v>
      </c>
    </row>
    <row r="64" ht="12.75">
      <c r="C64" s="140" t="s">
        <v>127</v>
      </c>
    </row>
    <row r="65" ht="12.75">
      <c r="C65" s="140" t="s">
        <v>128</v>
      </c>
    </row>
    <row r="66" ht="12.75">
      <c r="C66" s="140" t="s">
        <v>129</v>
      </c>
    </row>
    <row r="67" ht="12.75">
      <c r="C67" s="140" t="s">
        <v>130</v>
      </c>
    </row>
    <row r="68" ht="12.75">
      <c r="C68" s="140" t="s">
        <v>131</v>
      </c>
    </row>
    <row r="69" ht="12.75">
      <c r="C69" s="140" t="s">
        <v>132</v>
      </c>
    </row>
    <row r="70" ht="12.75">
      <c r="C70" s="140" t="s">
        <v>133</v>
      </c>
    </row>
    <row r="71" ht="12.75">
      <c r="C71" s="140" t="s">
        <v>134</v>
      </c>
    </row>
    <row r="72" ht="12.75">
      <c r="C72" s="140" t="s">
        <v>135</v>
      </c>
    </row>
    <row r="73" ht="12.75">
      <c r="C73" s="140" t="s">
        <v>136</v>
      </c>
    </row>
    <row r="74" ht="12.75">
      <c r="C74" s="140" t="s">
        <v>137</v>
      </c>
    </row>
    <row r="75" ht="12.75">
      <c r="C75" s="140" t="s">
        <v>138</v>
      </c>
    </row>
    <row r="76" ht="12.75">
      <c r="C76" s="140" t="s">
        <v>139</v>
      </c>
    </row>
    <row r="77" ht="12.75">
      <c r="C77" s="140" t="s">
        <v>140</v>
      </c>
    </row>
    <row r="78" ht="12.75">
      <c r="C78" s="140" t="s">
        <v>141</v>
      </c>
    </row>
    <row r="79" ht="12.75">
      <c r="C79" s="140" t="s">
        <v>142</v>
      </c>
    </row>
    <row r="80" ht="12.75">
      <c r="C80" s="140" t="s">
        <v>143</v>
      </c>
    </row>
    <row r="81" ht="12.75">
      <c r="C81" s="140" t="s">
        <v>144</v>
      </c>
    </row>
    <row r="82" ht="12.75">
      <c r="C82" s="140" t="s">
        <v>145</v>
      </c>
    </row>
    <row r="83" ht="12.75">
      <c r="C83" s="140" t="s">
        <v>146</v>
      </c>
    </row>
    <row r="84" ht="12.75">
      <c r="C84" s="140" t="s">
        <v>147</v>
      </c>
    </row>
    <row r="85" ht="12.75">
      <c r="C85" s="140" t="s">
        <v>148</v>
      </c>
    </row>
    <row r="86" ht="12.75">
      <c r="C86" s="140" t="s">
        <v>149</v>
      </c>
    </row>
    <row r="87" ht="12.75">
      <c r="C87" s="140" t="s">
        <v>150</v>
      </c>
    </row>
    <row r="88" ht="12.75">
      <c r="C88" s="140" t="s">
        <v>151</v>
      </c>
    </row>
    <row r="89" ht="12.75">
      <c r="C89" s="140" t="s">
        <v>152</v>
      </c>
    </row>
    <row r="90" ht="12.75">
      <c r="C90" s="140" t="s">
        <v>153</v>
      </c>
    </row>
    <row r="91" ht="12.75">
      <c r="C91" s="140" t="s">
        <v>154</v>
      </c>
    </row>
    <row r="92" ht="12.75">
      <c r="C92" s="140" t="s">
        <v>155</v>
      </c>
    </row>
    <row r="93" ht="12.75">
      <c r="C93" s="140" t="s">
        <v>156</v>
      </c>
    </row>
    <row r="94" ht="12.75">
      <c r="C94" s="140" t="s">
        <v>157</v>
      </c>
    </row>
    <row r="95" ht="12.75">
      <c r="C95" s="140" t="s">
        <v>158</v>
      </c>
    </row>
    <row r="96" ht="12.75">
      <c r="C96" s="140" t="s">
        <v>159</v>
      </c>
    </row>
    <row r="97" ht="12.75">
      <c r="C97" s="140" t="s">
        <v>160</v>
      </c>
    </row>
    <row r="98" ht="12.75">
      <c r="C98" s="140" t="s">
        <v>161</v>
      </c>
    </row>
    <row r="99" ht="12.75">
      <c r="C99" s="140" t="s">
        <v>162</v>
      </c>
    </row>
    <row r="100" ht="12.75">
      <c r="C100" s="140" t="s">
        <v>163</v>
      </c>
    </row>
    <row r="101" ht="12.75">
      <c r="C101" s="140" t="s">
        <v>164</v>
      </c>
    </row>
    <row r="102" ht="12.75">
      <c r="C102" s="140" t="s">
        <v>165</v>
      </c>
    </row>
    <row r="103" ht="12.75">
      <c r="C103" s="140" t="s">
        <v>166</v>
      </c>
    </row>
    <row r="104" ht="12.75">
      <c r="C104" s="140" t="s">
        <v>167</v>
      </c>
    </row>
    <row r="105" ht="12.75">
      <c r="C105" s="140" t="s">
        <v>168</v>
      </c>
    </row>
    <row r="106" ht="12.75">
      <c r="C106" s="140" t="s">
        <v>169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D82"/>
  <sheetViews>
    <sheetView zoomScalePageLayoutView="0" workbookViewId="0" topLeftCell="A55">
      <selection activeCell="D82" sqref="D82"/>
    </sheetView>
  </sheetViews>
  <sheetFormatPr defaultColWidth="9.00390625" defaultRowHeight="12.75"/>
  <cols>
    <col min="4" max="4" width="41.875" style="0" customWidth="1"/>
  </cols>
  <sheetData>
    <row r="2" ht="12.75">
      <c r="D2" s="162"/>
    </row>
    <row r="3" spans="3:4" ht="12.75">
      <c r="C3">
        <v>1</v>
      </c>
      <c r="D3" s="140" t="s">
        <v>251</v>
      </c>
    </row>
    <row r="4" spans="3:4" ht="12.75">
      <c r="C4">
        <v>2</v>
      </c>
      <c r="D4" s="140"/>
    </row>
    <row r="5" spans="3:4" ht="12.75">
      <c r="C5">
        <v>3</v>
      </c>
      <c r="D5" s="140"/>
    </row>
    <row r="6" spans="3:4" ht="12.75">
      <c r="C6">
        <v>4</v>
      </c>
      <c r="D6" s="140"/>
    </row>
    <row r="7" spans="3:4" ht="12.75">
      <c r="C7">
        <v>5</v>
      </c>
      <c r="D7" s="140"/>
    </row>
    <row r="8" spans="3:4" ht="12.75">
      <c r="C8">
        <v>6</v>
      </c>
      <c r="D8" s="140"/>
    </row>
    <row r="9" spans="3:4" ht="12.75">
      <c r="C9">
        <v>7</v>
      </c>
      <c r="D9" s="140"/>
    </row>
    <row r="10" spans="3:4" ht="12.75">
      <c r="C10">
        <v>8</v>
      </c>
      <c r="D10" s="140"/>
    </row>
    <row r="11" spans="3:4" ht="12.75">
      <c r="C11">
        <v>9</v>
      </c>
      <c r="D11" s="140"/>
    </row>
    <row r="12" spans="3:4" ht="12.75">
      <c r="C12">
        <v>10</v>
      </c>
      <c r="D12" s="140"/>
    </row>
    <row r="13" spans="3:4" ht="12.75">
      <c r="C13">
        <v>11</v>
      </c>
      <c r="D13" s="140"/>
    </row>
    <row r="14" spans="3:4" ht="12.75">
      <c r="C14">
        <v>12</v>
      </c>
      <c r="D14" s="140"/>
    </row>
    <row r="15" spans="3:4" ht="12.75">
      <c r="C15">
        <v>13</v>
      </c>
      <c r="D15" s="140"/>
    </row>
    <row r="16" spans="3:4" ht="12.75">
      <c r="C16">
        <v>14</v>
      </c>
      <c r="D16" s="140"/>
    </row>
    <row r="17" spans="3:4" ht="12.75">
      <c r="C17">
        <v>15</v>
      </c>
      <c r="D17" s="140"/>
    </row>
    <row r="18" spans="3:4" ht="12.75">
      <c r="C18">
        <v>16</v>
      </c>
      <c r="D18" s="140"/>
    </row>
    <row r="19" spans="3:4" ht="12.75">
      <c r="C19">
        <v>17</v>
      </c>
      <c r="D19" s="140"/>
    </row>
    <row r="20" spans="3:4" ht="12.75">
      <c r="C20">
        <v>18</v>
      </c>
      <c r="D20" s="140"/>
    </row>
    <row r="21" spans="3:4" ht="12.75">
      <c r="C21">
        <v>19</v>
      </c>
      <c r="D21" s="140"/>
    </row>
    <row r="22" spans="3:4" ht="12.75">
      <c r="C22">
        <v>20</v>
      </c>
      <c r="D22" s="140"/>
    </row>
    <row r="23" spans="3:4" ht="12.75">
      <c r="C23">
        <v>21</v>
      </c>
      <c r="D23" s="140"/>
    </row>
    <row r="24" spans="3:4" ht="12.75">
      <c r="C24">
        <v>22</v>
      </c>
      <c r="D24" s="140"/>
    </row>
    <row r="25" spans="3:4" ht="12.75">
      <c r="C25">
        <v>23</v>
      </c>
      <c r="D25" s="140"/>
    </row>
    <row r="26" spans="3:4" ht="12.75">
      <c r="C26">
        <v>24</v>
      </c>
      <c r="D26" s="140"/>
    </row>
    <row r="27" spans="3:4" ht="12.75">
      <c r="C27">
        <v>25</v>
      </c>
      <c r="D27" s="140"/>
    </row>
    <row r="28" spans="3:4" ht="12.75">
      <c r="C28">
        <v>26</v>
      </c>
      <c r="D28" s="140"/>
    </row>
    <row r="29" spans="3:4" ht="12.75">
      <c r="C29">
        <v>27</v>
      </c>
      <c r="D29" s="140"/>
    </row>
    <row r="30" spans="3:4" ht="12.75">
      <c r="C30">
        <v>28</v>
      </c>
      <c r="D30" s="140"/>
    </row>
    <row r="31" spans="3:4" ht="12.75">
      <c r="C31">
        <v>29</v>
      </c>
      <c r="D31" s="140"/>
    </row>
    <row r="32" spans="3:4" ht="12.75">
      <c r="C32">
        <v>30</v>
      </c>
      <c r="D32" s="140"/>
    </row>
    <row r="33" spans="3:4" ht="12.75">
      <c r="C33">
        <v>31</v>
      </c>
      <c r="D33" s="140"/>
    </row>
    <row r="34" spans="3:4" ht="12.75">
      <c r="C34">
        <v>32</v>
      </c>
      <c r="D34" s="140"/>
    </row>
    <row r="35" spans="3:4" ht="12.75">
      <c r="C35">
        <v>33</v>
      </c>
      <c r="D35" s="140"/>
    </row>
    <row r="36" spans="3:4" ht="12.75">
      <c r="C36">
        <v>34</v>
      </c>
      <c r="D36" s="140"/>
    </row>
    <row r="37" spans="3:4" ht="12.75">
      <c r="C37">
        <v>35</v>
      </c>
      <c r="D37" s="140"/>
    </row>
    <row r="38" spans="3:4" ht="12.75">
      <c r="C38">
        <v>36</v>
      </c>
      <c r="D38" s="140"/>
    </row>
    <row r="39" spans="3:4" ht="12.75">
      <c r="C39">
        <v>37</v>
      </c>
      <c r="D39" s="140"/>
    </row>
    <row r="40" spans="3:4" ht="12.75">
      <c r="C40">
        <v>38</v>
      </c>
      <c r="D40" s="140"/>
    </row>
    <row r="41" spans="3:4" ht="12.75">
      <c r="C41">
        <v>39</v>
      </c>
      <c r="D41" s="140"/>
    </row>
    <row r="42" spans="3:4" ht="12.75">
      <c r="C42">
        <v>40</v>
      </c>
      <c r="D42" s="140"/>
    </row>
    <row r="43" spans="3:4" ht="12.75">
      <c r="C43">
        <v>41</v>
      </c>
      <c r="D43" s="140"/>
    </row>
    <row r="44" spans="3:4" ht="12.75">
      <c r="C44">
        <v>42</v>
      </c>
      <c r="D44" s="140"/>
    </row>
    <row r="45" spans="3:4" ht="12.75">
      <c r="C45">
        <v>43</v>
      </c>
      <c r="D45" s="140"/>
    </row>
    <row r="46" spans="3:4" ht="12.75">
      <c r="C46">
        <v>44</v>
      </c>
      <c r="D46" s="140"/>
    </row>
    <row r="47" spans="3:4" ht="12.75">
      <c r="C47">
        <v>45</v>
      </c>
      <c r="D47" s="140"/>
    </row>
    <row r="48" spans="3:4" ht="12.75">
      <c r="C48">
        <v>46</v>
      </c>
      <c r="D48" s="140"/>
    </row>
    <row r="49" spans="3:4" ht="12.75">
      <c r="C49">
        <v>47</v>
      </c>
      <c r="D49" s="140"/>
    </row>
    <row r="50" spans="3:4" ht="12.75">
      <c r="C50">
        <v>48</v>
      </c>
      <c r="D50" s="140"/>
    </row>
    <row r="51" spans="3:4" ht="12.75">
      <c r="C51">
        <v>49</v>
      </c>
      <c r="D51" s="140"/>
    </row>
    <row r="52" spans="3:4" ht="12.75">
      <c r="C52">
        <v>50</v>
      </c>
      <c r="D52" s="140"/>
    </row>
    <row r="53" spans="3:4" ht="12.75">
      <c r="C53">
        <v>51</v>
      </c>
      <c r="D53" s="140"/>
    </row>
    <row r="54" spans="3:4" ht="12.75">
      <c r="C54">
        <v>52</v>
      </c>
      <c r="D54" s="140"/>
    </row>
    <row r="55" spans="3:4" ht="12.75">
      <c r="C55">
        <v>53</v>
      </c>
      <c r="D55" s="140"/>
    </row>
    <row r="56" spans="3:4" ht="12.75">
      <c r="C56">
        <v>54</v>
      </c>
      <c r="D56" s="140"/>
    </row>
    <row r="57" spans="3:4" ht="12.75">
      <c r="C57">
        <v>55</v>
      </c>
      <c r="D57" s="140"/>
    </row>
    <row r="58" spans="3:4" ht="12.75">
      <c r="C58">
        <v>56</v>
      </c>
      <c r="D58" s="140"/>
    </row>
    <row r="59" spans="3:4" ht="12.75">
      <c r="C59">
        <v>57</v>
      </c>
      <c r="D59" s="140"/>
    </row>
    <row r="60" spans="3:4" ht="12.75">
      <c r="C60">
        <v>58</v>
      </c>
      <c r="D60" s="140"/>
    </row>
    <row r="61" spans="3:4" ht="12.75">
      <c r="C61">
        <v>59</v>
      </c>
      <c r="D61" s="140"/>
    </row>
    <row r="62" spans="3:4" ht="12.75">
      <c r="C62">
        <v>60</v>
      </c>
      <c r="D62" s="140"/>
    </row>
    <row r="63" spans="3:4" ht="12.75">
      <c r="C63">
        <v>61</v>
      </c>
      <c r="D63" s="140"/>
    </row>
    <row r="64" spans="3:4" ht="12.75">
      <c r="C64">
        <v>62</v>
      </c>
      <c r="D64" s="140"/>
    </row>
    <row r="65" spans="3:4" ht="12.75">
      <c r="C65">
        <v>63</v>
      </c>
      <c r="D65" s="140"/>
    </row>
    <row r="66" spans="3:4" ht="12.75">
      <c r="C66">
        <v>64</v>
      </c>
      <c r="D66" s="140"/>
    </row>
    <row r="67" spans="3:4" ht="12.75">
      <c r="C67">
        <v>65</v>
      </c>
      <c r="D67" s="140"/>
    </row>
    <row r="68" spans="3:4" ht="12.75">
      <c r="C68">
        <v>66</v>
      </c>
      <c r="D68" s="140"/>
    </row>
    <row r="69" spans="3:4" ht="12.75">
      <c r="C69">
        <v>67</v>
      </c>
      <c r="D69" s="140"/>
    </row>
    <row r="70" spans="3:4" ht="12.75">
      <c r="C70">
        <v>68</v>
      </c>
      <c r="D70" s="140"/>
    </row>
    <row r="71" spans="3:4" ht="12.75">
      <c r="C71">
        <v>69</v>
      </c>
      <c r="D71" s="140"/>
    </row>
    <row r="72" spans="3:4" ht="12.75">
      <c r="C72">
        <v>70</v>
      </c>
      <c r="D72" s="140"/>
    </row>
    <row r="73" spans="3:4" ht="12.75">
      <c r="C73">
        <v>71</v>
      </c>
      <c r="D73" s="140"/>
    </row>
    <row r="74" spans="3:4" ht="12.75">
      <c r="C74">
        <v>72</v>
      </c>
      <c r="D74" s="140"/>
    </row>
    <row r="75" spans="3:4" ht="12.75">
      <c r="C75">
        <v>73</v>
      </c>
      <c r="D75" s="140"/>
    </row>
    <row r="76" spans="3:4" ht="12.75">
      <c r="C76">
        <v>74</v>
      </c>
      <c r="D76" s="140"/>
    </row>
    <row r="77" spans="3:4" ht="12.75">
      <c r="C77">
        <v>75</v>
      </c>
      <c r="D77" s="140"/>
    </row>
    <row r="78" spans="3:4" ht="12.75">
      <c r="C78">
        <v>76</v>
      </c>
      <c r="D78" s="140"/>
    </row>
    <row r="79" spans="3:4" ht="12.75">
      <c r="C79">
        <v>77</v>
      </c>
      <c r="D79" s="140"/>
    </row>
    <row r="80" spans="3:4" ht="12.75">
      <c r="C80">
        <v>78</v>
      </c>
      <c r="D80" s="140"/>
    </row>
    <row r="81" spans="3:4" ht="12.75">
      <c r="C81">
        <v>79</v>
      </c>
      <c r="D81" s="140"/>
    </row>
    <row r="82" spans="3:4" ht="12.75">
      <c r="C82">
        <v>80</v>
      </c>
      <c r="D82" s="14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3:D16"/>
  <sheetViews>
    <sheetView zoomScalePageLayoutView="0" workbookViewId="0" topLeftCell="A1">
      <selection activeCell="D3" sqref="D3"/>
    </sheetView>
  </sheetViews>
  <sheetFormatPr defaultColWidth="9.00390625" defaultRowHeight="12.75"/>
  <cols>
    <col min="4" max="4" width="32.375" style="0" bestFit="1" customWidth="1"/>
  </cols>
  <sheetData>
    <row r="3" ht="12.75">
      <c r="D3" s="163"/>
    </row>
    <row r="4" ht="12.75">
      <c r="D4" s="140" t="s">
        <v>67</v>
      </c>
    </row>
    <row r="5" ht="12.75">
      <c r="D5" s="140" t="s">
        <v>68</v>
      </c>
    </row>
    <row r="6" ht="12.75">
      <c r="D6" s="140" t="s">
        <v>69</v>
      </c>
    </row>
    <row r="7" ht="12.75">
      <c r="D7" s="140" t="s">
        <v>70</v>
      </c>
    </row>
    <row r="8" ht="12.75">
      <c r="D8" s="140" t="s">
        <v>71</v>
      </c>
    </row>
    <row r="9" ht="12.75">
      <c r="D9" s="140" t="s">
        <v>72</v>
      </c>
    </row>
    <row r="10" ht="12.75">
      <c r="D10" s="140" t="s">
        <v>32</v>
      </c>
    </row>
    <row r="11" ht="12.75">
      <c r="D11" s="140" t="s">
        <v>73</v>
      </c>
    </row>
    <row r="12" ht="12.75">
      <c r="D12" s="140" t="s">
        <v>74</v>
      </c>
    </row>
    <row r="13" ht="12.75">
      <c r="D13" s="140" t="s">
        <v>75</v>
      </c>
    </row>
    <row r="14" ht="12.75">
      <c r="D14" s="140" t="s">
        <v>76</v>
      </c>
    </row>
    <row r="15" ht="12.75">
      <c r="D15" s="140" t="s">
        <v>77</v>
      </c>
    </row>
    <row r="16" ht="12.75">
      <c r="D16" s="15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C26"/>
  <sheetViews>
    <sheetView zoomScalePageLayoutView="0" workbookViewId="0" topLeftCell="A1">
      <selection activeCell="E8" sqref="E8"/>
    </sheetView>
  </sheetViews>
  <sheetFormatPr defaultColWidth="9.00390625" defaultRowHeight="12.75"/>
  <cols>
    <col min="3" max="3" width="32.25390625" style="0" bestFit="1" customWidth="1"/>
  </cols>
  <sheetData>
    <row r="2" ht="12.75">
      <c r="C2" s="164"/>
    </row>
    <row r="3" ht="12.75">
      <c r="C3" s="140" t="s">
        <v>170</v>
      </c>
    </row>
    <row r="4" ht="12.75">
      <c r="C4" s="140" t="s">
        <v>171</v>
      </c>
    </row>
    <row r="5" ht="12.75">
      <c r="C5" s="140" t="s">
        <v>172</v>
      </c>
    </row>
    <row r="6" ht="12.75">
      <c r="C6" s="140" t="s">
        <v>173</v>
      </c>
    </row>
    <row r="7" ht="12.75">
      <c r="C7" s="140" t="s">
        <v>174</v>
      </c>
    </row>
    <row r="8" ht="12.75">
      <c r="C8" s="140" t="s">
        <v>175</v>
      </c>
    </row>
    <row r="9" ht="12.75">
      <c r="C9" s="140" t="s">
        <v>176</v>
      </c>
    </row>
    <row r="10" ht="12.75">
      <c r="C10" s="140" t="s">
        <v>177</v>
      </c>
    </row>
    <row r="11" ht="12.75">
      <c r="C11" s="140" t="s">
        <v>178</v>
      </c>
    </row>
    <row r="12" ht="12.75">
      <c r="C12" s="140" t="s">
        <v>179</v>
      </c>
    </row>
    <row r="13" ht="12.75">
      <c r="C13" s="140" t="s">
        <v>180</v>
      </c>
    </row>
    <row r="14" ht="12.75">
      <c r="C14" s="140" t="s">
        <v>181</v>
      </c>
    </row>
    <row r="15" ht="12.75">
      <c r="C15" s="140" t="s">
        <v>182</v>
      </c>
    </row>
    <row r="16" ht="12.75">
      <c r="C16" s="140" t="s">
        <v>183</v>
      </c>
    </row>
    <row r="17" ht="12.75">
      <c r="C17" s="140" t="s">
        <v>184</v>
      </c>
    </row>
    <row r="18" ht="12.75">
      <c r="C18" s="140" t="s">
        <v>185</v>
      </c>
    </row>
    <row r="19" ht="12.75">
      <c r="C19" s="140" t="s">
        <v>186</v>
      </c>
    </row>
    <row r="20" ht="12.75">
      <c r="C20" s="140" t="s">
        <v>187</v>
      </c>
    </row>
    <row r="21" ht="12.75">
      <c r="C21" s="140" t="s">
        <v>188</v>
      </c>
    </row>
    <row r="22" ht="12.75">
      <c r="C22" s="140" t="s">
        <v>189</v>
      </c>
    </row>
    <row r="23" ht="12.75">
      <c r="C23" s="140" t="s">
        <v>190</v>
      </c>
    </row>
    <row r="24" ht="12.75">
      <c r="C24" s="140" t="s">
        <v>191</v>
      </c>
    </row>
    <row r="25" ht="12.75">
      <c r="C25" s="140" t="s">
        <v>192</v>
      </c>
    </row>
    <row r="26" ht="12.75">
      <c r="C26" s="140" t="s">
        <v>193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misbilir</cp:lastModifiedBy>
  <cp:lastPrinted>2014-04-09T12:49:50Z</cp:lastPrinted>
  <dcterms:created xsi:type="dcterms:W3CDTF">2010-05-12T10:49:00Z</dcterms:created>
  <dcterms:modified xsi:type="dcterms:W3CDTF">2020-09-22T11:53:42Z</dcterms:modified>
  <cp:category/>
  <cp:version/>
  <cp:contentType/>
  <cp:contentStatus/>
</cp:coreProperties>
</file>