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Ü\Desktop\tuncer bey\"/>
    </mc:Choice>
  </mc:AlternateContent>
  <xr:revisionPtr revIDLastSave="0" documentId="13_ncr:1_{86C87574-1A4B-4CF6-BB06-60459DBB87FF}" xr6:coauthVersionLast="47" xr6:coauthVersionMax="47" xr10:uidLastSave="{00000000-0000-0000-0000-000000000000}"/>
  <bookViews>
    <workbookView xWindow="-110" yWindow="-110" windowWidth="19420" windowHeight="10420" xr2:uid="{6D03E63D-13FF-48C9-97BB-510C607F396F}"/>
  </bookViews>
  <sheets>
    <sheet name="Vergi Hesaplama" sheetId="1" r:id="rId1"/>
    <sheet name="Vergi Oranları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6" i="3"/>
  <c r="E5" i="3"/>
  <c r="E4" i="3"/>
  <c r="E3" i="3"/>
  <c r="F4" i="1" l="1"/>
  <c r="M4" i="1" l="1"/>
  <c r="G4" i="1"/>
  <c r="H4" i="1" s="1"/>
  <c r="I4" i="1" s="1"/>
  <c r="J4" i="1"/>
  <c r="F12" i="1"/>
  <c r="F8" i="1"/>
  <c r="F9" i="1"/>
  <c r="F13" i="1"/>
  <c r="F16" i="1"/>
  <c r="F15" i="1"/>
  <c r="F10" i="1"/>
  <c r="F14" i="1"/>
  <c r="F17" i="1"/>
  <c r="F7" i="1"/>
  <c r="F11" i="1"/>
  <c r="F6" i="1"/>
  <c r="K4" i="1" l="1"/>
  <c r="N4" i="1" s="1"/>
  <c r="Q4" i="1" s="1"/>
  <c r="P4" i="1" s="1"/>
  <c r="Q14" i="1" l="1"/>
  <c r="P14" i="1" s="1"/>
  <c r="M14" i="1"/>
  <c r="O14" i="1" s="1"/>
  <c r="L4" i="1"/>
  <c r="J14" i="1"/>
  <c r="K14" i="1" s="1"/>
  <c r="G14" i="1"/>
  <c r="H14" i="1" s="1"/>
  <c r="I14" i="1" s="1"/>
  <c r="N14" i="1" l="1"/>
  <c r="Q11" i="1"/>
  <c r="P11" i="1" s="1"/>
  <c r="Q12" i="1"/>
  <c r="P12" i="1" s="1"/>
  <c r="Q8" i="1"/>
  <c r="P8" i="1" s="1"/>
  <c r="Q13" i="1"/>
  <c r="P13" i="1" s="1"/>
  <c r="Q17" i="1"/>
  <c r="P17" i="1" s="1"/>
  <c r="Q6" i="1"/>
  <c r="P6" i="1" s="1"/>
  <c r="Q15" i="1"/>
  <c r="P15" i="1" s="1"/>
  <c r="Q9" i="1"/>
  <c r="P9" i="1" s="1"/>
  <c r="Q16" i="1"/>
  <c r="P16" i="1" s="1"/>
  <c r="Q7" i="1"/>
  <c r="P7" i="1" s="1"/>
  <c r="Q10" i="1"/>
  <c r="P10" i="1" s="1"/>
  <c r="R4" i="1"/>
  <c r="O4" i="1"/>
  <c r="R14" i="1"/>
  <c r="L14" i="1"/>
  <c r="M13" i="1"/>
  <c r="O13" i="1" s="1"/>
  <c r="M17" i="1"/>
  <c r="O17" i="1" s="1"/>
  <c r="M16" i="1"/>
  <c r="O16" i="1" s="1"/>
  <c r="M11" i="1"/>
  <c r="O11" i="1" s="1"/>
  <c r="M12" i="1"/>
  <c r="O12" i="1" s="1"/>
  <c r="M5" i="1"/>
  <c r="M6" i="1"/>
  <c r="O6" i="1" s="1"/>
  <c r="M15" i="1"/>
  <c r="O15" i="1" s="1"/>
  <c r="M9" i="1"/>
  <c r="O9" i="1" s="1"/>
  <c r="M7" i="1"/>
  <c r="O7" i="1" s="1"/>
  <c r="M10" i="1"/>
  <c r="O10" i="1" s="1"/>
  <c r="M8" i="1"/>
  <c r="O8" i="1" s="1"/>
  <c r="J8" i="1"/>
  <c r="K8" i="1" s="1"/>
  <c r="L8" i="1" s="1"/>
  <c r="G8" i="1"/>
  <c r="H8" i="1" s="1"/>
  <c r="I8" i="1" s="1"/>
  <c r="J6" i="1"/>
  <c r="K6" i="1" s="1"/>
  <c r="G6" i="1"/>
  <c r="H6" i="1" s="1"/>
  <c r="I6" i="1" s="1"/>
  <c r="G15" i="1"/>
  <c r="H15" i="1" s="1"/>
  <c r="I15" i="1" s="1"/>
  <c r="J15" i="1"/>
  <c r="K15" i="1" s="1"/>
  <c r="L15" i="1" s="1"/>
  <c r="J13" i="1"/>
  <c r="K13" i="1" s="1"/>
  <c r="L13" i="1" s="1"/>
  <c r="G13" i="1"/>
  <c r="H13" i="1" s="1"/>
  <c r="I13" i="1" s="1"/>
  <c r="G17" i="1"/>
  <c r="H17" i="1" s="1"/>
  <c r="I17" i="1" s="1"/>
  <c r="J17" i="1"/>
  <c r="K17" i="1" s="1"/>
  <c r="L17" i="1" s="1"/>
  <c r="G9" i="1"/>
  <c r="H9" i="1" s="1"/>
  <c r="I9" i="1" s="1"/>
  <c r="J9" i="1"/>
  <c r="K9" i="1" s="1"/>
  <c r="J16" i="1"/>
  <c r="K16" i="1" s="1"/>
  <c r="G16" i="1"/>
  <c r="H16" i="1" s="1"/>
  <c r="I16" i="1" s="1"/>
  <c r="J10" i="1"/>
  <c r="K10" i="1" s="1"/>
  <c r="L10" i="1" s="1"/>
  <c r="G10" i="1"/>
  <c r="H10" i="1" s="1"/>
  <c r="I10" i="1" s="1"/>
  <c r="J12" i="1"/>
  <c r="K12" i="1" s="1"/>
  <c r="L12" i="1" s="1"/>
  <c r="G12" i="1"/>
  <c r="H12" i="1" s="1"/>
  <c r="I12" i="1" s="1"/>
  <c r="G7" i="1"/>
  <c r="H7" i="1" s="1"/>
  <c r="I7" i="1" s="1"/>
  <c r="J7" i="1"/>
  <c r="K7" i="1" s="1"/>
  <c r="L7" i="1" s="1"/>
  <c r="J11" i="1"/>
  <c r="K11" i="1" s="1"/>
  <c r="L11" i="1" s="1"/>
  <c r="G11" i="1"/>
  <c r="H11" i="1" s="1"/>
  <c r="I11" i="1" s="1"/>
  <c r="J5" i="1"/>
  <c r="G5" i="1"/>
  <c r="H5" i="1" s="1"/>
  <c r="I5" i="1" s="1"/>
  <c r="K5" i="1" l="1"/>
  <c r="N5" i="1" s="1"/>
  <c r="O5" i="1" s="1"/>
  <c r="S4" i="1"/>
  <c r="N16" i="1"/>
  <c r="N6" i="1"/>
  <c r="N10" i="1"/>
  <c r="N15" i="1"/>
  <c r="N8" i="1"/>
  <c r="N7" i="1"/>
  <c r="N17" i="1"/>
  <c r="N12" i="1"/>
  <c r="N9" i="1"/>
  <c r="N13" i="1"/>
  <c r="N11" i="1"/>
  <c r="S14" i="1"/>
  <c r="L6" i="1"/>
  <c r="R6" i="1"/>
  <c r="L9" i="1"/>
  <c r="R9" i="1"/>
  <c r="R16" i="1"/>
  <c r="L16" i="1"/>
  <c r="R8" i="1"/>
  <c r="S8" i="1" s="1"/>
  <c r="R7" i="1"/>
  <c r="S7" i="1" s="1"/>
  <c r="R15" i="1"/>
  <c r="S15" i="1" s="1"/>
  <c r="R11" i="1"/>
  <c r="S11" i="1" s="1"/>
  <c r="R17" i="1"/>
  <c r="S17" i="1" s="1"/>
  <c r="R10" i="1"/>
  <c r="S10" i="1" s="1"/>
  <c r="R12" i="1"/>
  <c r="S12" i="1" s="1"/>
  <c r="R13" i="1"/>
  <c r="S13" i="1" s="1"/>
  <c r="L5" i="1" l="1"/>
  <c r="Q5" i="1"/>
  <c r="P5" i="1" s="1"/>
  <c r="R5" i="1" s="1"/>
  <c r="S16" i="1"/>
  <c r="S9" i="1"/>
  <c r="S6" i="1"/>
  <c r="S5" i="1" l="1"/>
</calcChain>
</file>

<file path=xl/sharedStrings.xml><?xml version="1.0" encoding="utf-8"?>
<sst xmlns="http://schemas.openxmlformats.org/spreadsheetml/2006/main" count="34" uniqueCount="29">
  <si>
    <t>Adı Soyadı</t>
  </si>
  <si>
    <t>Önceki Aylar Toplam Vergi Matrahı</t>
  </si>
  <si>
    <t>Toplam Vergi
 Matrahı</t>
  </si>
  <si>
    <t>Vergi Oranı1</t>
  </si>
  <si>
    <t>Vergi Oranı2</t>
  </si>
  <si>
    <t>Vergi Oranı3</t>
  </si>
  <si>
    <t>Vergi Oranı4</t>
  </si>
  <si>
    <t>15 Lik Kısmı</t>
  </si>
  <si>
    <t>15 Lik Kısmın Vergisi</t>
  </si>
  <si>
    <t>20 Lik Kısmı</t>
  </si>
  <si>
    <t>20 Lik Kısmın Vergisi</t>
  </si>
  <si>
    <t>27 Lik Kısmı</t>
  </si>
  <si>
    <t>27 Lik Kısmın Vergisi</t>
  </si>
  <si>
    <t>35 Lik Kısmı</t>
  </si>
  <si>
    <t>35 Lik Kısmın Vergisi</t>
  </si>
  <si>
    <t>Oran %</t>
  </si>
  <si>
    <t>2022 Yılı İçin</t>
  </si>
  <si>
    <t>Yıl</t>
  </si>
  <si>
    <t>1.Dilim</t>
  </si>
  <si>
    <t>2.Dilim</t>
  </si>
  <si>
    <t>3:dilim</t>
  </si>
  <si>
    <t>D.V.Oranı</t>
  </si>
  <si>
    <t>Uygulanacak Oran</t>
  </si>
  <si>
    <t>En Büyük Oran</t>
  </si>
  <si>
    <t>Toplam Vergi Tutarı</t>
  </si>
  <si>
    <t>x</t>
  </si>
  <si>
    <t>y</t>
  </si>
  <si>
    <t>Mustafa İŞBİLİR / Afyon Kocatepe Ünv./Genel Sekreterlik/Genel Sekreter Yardımcısı / 0 542 768 68 25/ 0 272 218 1029 / Nisan 2022</t>
  </si>
  <si>
    <r>
      <t>Yapılacak Ödeme Tutarı</t>
    </r>
    <r>
      <rPr>
        <b/>
        <sz val="11"/>
        <rFont val="Calibri"/>
        <family val="2"/>
        <charset val="162"/>
        <scheme val="minor"/>
      </rPr>
      <t xml:space="preserve"> (Asgari Ücr İstisna tutarından sonra kalan)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</si>
</sst>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6"/>
      <color rgb="FF0070C0"/>
      <name val="Calibri"/>
      <family val="2"/>
      <charset val="162"/>
      <scheme val="minor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indexed="10"/>
      <name val="Arial Tur"/>
      <charset val="162"/>
    </font>
    <font>
      <sz val="14"/>
      <color rgb="FFFF0000"/>
      <name val="Calibri"/>
      <family val="2"/>
      <charset val="162"/>
      <scheme val="minor"/>
    </font>
    <font>
      <b/>
      <u/>
      <sz val="10"/>
      <color indexed="21"/>
      <name val="Arial Tur"/>
      <charset val="162"/>
    </font>
    <font>
      <b/>
      <u/>
      <sz val="10"/>
      <color indexed="12"/>
      <name val="Arial Tur"/>
      <charset val="162"/>
    </font>
    <font>
      <b/>
      <u/>
      <sz val="10"/>
      <color indexed="10"/>
      <name val="Arial Tur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8"/>
      <name val="Comic Sans MS"/>
      <family val="4"/>
      <charset val="162"/>
    </font>
    <font>
      <sz val="12"/>
      <color rgb="FF0070C0"/>
      <name val="Consolas"/>
      <family val="3"/>
      <charset val="162"/>
    </font>
    <font>
      <b/>
      <sz val="11"/>
      <color rgb="FF0070C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 applyProtection="1">
      <alignment vertical="center" wrapText="1"/>
      <protection hidden="1"/>
    </xf>
    <xf numFmtId="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Alignment="1" applyProtection="1">
      <alignment horizontal="center" wrapText="1" shrinkToFi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4" fontId="1" fillId="2" borderId="1" xfId="0" applyNumberFormat="1" applyFont="1" applyFill="1" applyBorder="1" applyAlignment="1" applyProtection="1">
      <alignment wrapText="1" shrinkToFit="1"/>
      <protection hidden="1"/>
    </xf>
    <xf numFmtId="0" fontId="0" fillId="5" borderId="1" xfId="0" applyFill="1" applyBorder="1" applyAlignment="1" applyProtection="1">
      <alignment horizontal="center" wrapText="1" shrinkToFit="1"/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5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1" fillId="6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4" fontId="0" fillId="0" borderId="2" xfId="0" applyNumberFormat="1" applyBorder="1" applyAlignment="1" applyProtection="1">
      <alignment horizontal="center"/>
      <protection hidden="1"/>
    </xf>
    <xf numFmtId="4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" fontId="0" fillId="0" borderId="0" xfId="0" applyNumberFormat="1" applyProtection="1">
      <protection hidden="1"/>
    </xf>
    <xf numFmtId="1" fontId="15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16" fillId="2" borderId="0" xfId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2" fillId="8" borderId="1" xfId="0" applyFont="1" applyFill="1" applyBorder="1" applyAlignment="1" applyProtection="1">
      <alignment vertical="center" wrapText="1"/>
      <protection hidden="1"/>
    </xf>
    <xf numFmtId="0" fontId="0" fillId="8" borderId="1" xfId="0" applyFill="1" applyBorder="1" applyAlignment="1" applyProtection="1">
      <alignment horizontal="center" wrapText="1" shrinkToFi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wrapText="1" shrinkToFit="1"/>
      <protection hidden="1"/>
    </xf>
    <xf numFmtId="4" fontId="1" fillId="0" borderId="2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wrapText="1" shrinkToFit="1"/>
      <protection locked="0"/>
    </xf>
    <xf numFmtId="4" fontId="0" fillId="2" borderId="1" xfId="0" applyNumberFormat="1" applyFill="1" applyBorder="1" applyAlignment="1" applyProtection="1">
      <alignment wrapText="1" shrinkToFit="1"/>
      <protection locked="0"/>
    </xf>
    <xf numFmtId="4" fontId="0" fillId="2" borderId="2" xfId="0" applyNumberFormat="1" applyFill="1" applyBorder="1" applyProtection="1">
      <protection locked="0"/>
    </xf>
    <xf numFmtId="0" fontId="19" fillId="0" borderId="2" xfId="0" applyFont="1" applyBorder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justify"/>
      <protection locked="0"/>
    </xf>
    <xf numFmtId="0" fontId="8" fillId="0" borderId="2" xfId="0" applyFont="1" applyBorder="1" applyProtection="1"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58DD-607B-4A95-B2D3-C4B1EDBC595D}">
  <dimension ref="B2:S106"/>
  <sheetViews>
    <sheetView showGridLines="0" showZeros="0" tabSelected="1" zoomScaleNormal="100" workbookViewId="0">
      <selection activeCell="M4" sqref="M4"/>
    </sheetView>
  </sheetViews>
  <sheetFormatPr defaultRowHeight="14.5" x14ac:dyDescent="0.35"/>
  <cols>
    <col min="1" max="1" width="3.81640625" style="6" customWidth="1"/>
    <col min="2" max="2" width="11.36328125" style="6" bestFit="1" customWidth="1"/>
    <col min="3" max="3" width="1.6328125" style="6" customWidth="1"/>
    <col min="4" max="4" width="13.6328125" style="6" customWidth="1"/>
    <col min="5" max="5" width="11.453125" style="6" customWidth="1"/>
    <col min="6" max="6" width="12" style="6" customWidth="1"/>
    <col min="7" max="7" width="6.453125" style="6" bestFit="1" customWidth="1"/>
    <col min="8" max="9" width="8.7265625" style="6"/>
    <col min="10" max="10" width="6.453125" style="6" bestFit="1" customWidth="1"/>
    <col min="11" max="12" width="8.7265625" style="6"/>
    <col min="13" max="13" width="6.453125" style="6" bestFit="1" customWidth="1"/>
    <col min="14" max="14" width="9.81640625" style="6" bestFit="1" customWidth="1"/>
    <col min="15" max="15" width="8.7265625" style="6"/>
    <col min="16" max="16" width="6.453125" style="6" bestFit="1" customWidth="1"/>
    <col min="17" max="18" width="8.7265625" style="6"/>
    <col min="19" max="19" width="9.81640625" style="6" bestFit="1" customWidth="1"/>
    <col min="20" max="16384" width="8.7265625" style="6"/>
  </cols>
  <sheetData>
    <row r="2" spans="2:19" x14ac:dyDescent="0.35">
      <c r="D2" s="18"/>
      <c r="I2" s="18"/>
      <c r="L2" s="18"/>
      <c r="O2" s="18"/>
      <c r="R2" s="18"/>
    </row>
    <row r="3" spans="2:19" ht="101.5" x14ac:dyDescent="0.35">
      <c r="B3" s="46" t="s">
        <v>28</v>
      </c>
      <c r="D3" s="33" t="s">
        <v>0</v>
      </c>
      <c r="E3" s="1" t="s">
        <v>1</v>
      </c>
      <c r="F3" s="1" t="s">
        <v>2</v>
      </c>
      <c r="G3" s="34" t="s">
        <v>3</v>
      </c>
      <c r="H3" s="34" t="s">
        <v>7</v>
      </c>
      <c r="I3" s="34" t="s">
        <v>8</v>
      </c>
      <c r="J3" s="35" t="s">
        <v>4</v>
      </c>
      <c r="K3" s="35" t="s">
        <v>9</v>
      </c>
      <c r="L3" s="35" t="s">
        <v>10</v>
      </c>
      <c r="M3" s="37" t="s">
        <v>5</v>
      </c>
      <c r="N3" s="37" t="s">
        <v>11</v>
      </c>
      <c r="O3" s="37" t="s">
        <v>12</v>
      </c>
      <c r="P3" s="39" t="s">
        <v>6</v>
      </c>
      <c r="Q3" s="38" t="s">
        <v>13</v>
      </c>
      <c r="R3" s="38" t="s">
        <v>14</v>
      </c>
      <c r="S3" s="32" t="s">
        <v>24</v>
      </c>
    </row>
    <row r="4" spans="2:19" ht="31" customHeight="1" x14ac:dyDescent="0.35">
      <c r="B4" s="45">
        <v>35000</v>
      </c>
      <c r="D4" s="43" t="s">
        <v>25</v>
      </c>
      <c r="E4" s="44">
        <v>15000</v>
      </c>
      <c r="F4" s="2">
        <f>E4+B4</f>
        <v>50000</v>
      </c>
      <c r="G4" s="3">
        <f>IF(B4=0,0,IF(D4=0,0,IF(F4=0,0,IF(E4&gt;+'Vergi Oranları'!C3,0,IF(OR(F4&lt;=+'Vergi Oranları'!C3,E4+B4&lt;+'Vergi Oranları'!C3),15,IF(F4-(B4+E4)&lt;=+'Vergi Oranları'!C3,15,))))))</f>
        <v>15</v>
      </c>
      <c r="H4" s="2">
        <f>IF(B4=0,0,IF(D4=0,0,IF(F4=0,0,IF(G4=0,0,IF(E4+B4&lt;=+'Vergi Oranları'!C3,F4-E4,+'Vergi Oranları'!C3-E4)))))</f>
        <v>17000</v>
      </c>
      <c r="I4" s="7">
        <f>IF(H4=0,0,IF(ROUND((H4-$I$2)*15/100,2)&lt;0,0,ROUND((H4-$L$2)*15/100,2)))</f>
        <v>2550</v>
      </c>
      <c r="J4" s="36">
        <f>IF(B4=0,0,IF(D4=0,0,IF(F4=0,0,IF(F4&lt;=+'Vergi Oranları'!C3,0,IF(OR(F4&gt;+'Vergi Oranları'!C3,E4+B4&lt;=+'Vergi Oranları'!C4),20)))))</f>
        <v>20</v>
      </c>
      <c r="K4" s="2">
        <f>IF(B4=0,0,IF(D4=0,0,IF(F4=0,0,IF(J4=0,0,IF(E4+B4&gt;+'Vergi Oranları'!C3,IF(F4&gt;+'Vergi Oranları'!C4,+'Vergi Oranları'!C4-(H4+E4),F4-(E4+H4)))))))</f>
        <v>18000</v>
      </c>
      <c r="L4" s="7">
        <f>IF(K4=0,0,IF(ROUND((K4-$L$2)*20/100,2)&lt;0,0,ROUND((K4-$L$2)*20/100,2)))</f>
        <v>3600</v>
      </c>
      <c r="M4" s="8">
        <f>IF(B4=0,0,IF(D4=0,0,IF(F4=0,0,IF(F4&lt;+'Vergi Oranları'!C4,0,IF(OR(F4&gt;+'Vergi Oranları'!C4,E4+B4&lt;=+'Vergi Oranları'!C500),27)))))</f>
        <v>0</v>
      </c>
      <c r="N4" s="2">
        <f>IF(D4=0,0,IF(AND(F4&gt;=+'Vergi Oranları'!C5,(B4-(K4+H4)&gt;=180000)),180000,B4-(K4+H4)))</f>
        <v>0</v>
      </c>
      <c r="O4" s="2">
        <f>IF(M4=0,0,ROUND((N4-$O$2)*27/100,2))</f>
        <v>0</v>
      </c>
      <c r="P4" s="40">
        <f>IF(Q4=0,0,IF(B4=0,0,IF(D4=0,0,IF(F4=0,0,IF(F4&lt;+'Vergi Oranları'!C50,0,IF(OR(F4&gt;+'Vergi Oranları'!C50,E4+B4&lt;=+'Vergi Oranları'!C500),35))))))</f>
        <v>0</v>
      </c>
      <c r="Q4" s="2">
        <f>IF(D4=0,0,IF(F4&gt;+'Vergi Oranları'!C5,B4-(K4+H4+N4),0))</f>
        <v>0</v>
      </c>
      <c r="R4" s="2">
        <f>IF(P4=0,0,ROUND((Q4-$R$2)*35/100,2))</f>
        <v>0</v>
      </c>
      <c r="S4" s="41">
        <f>SUM(I4+L4+O4+R4)</f>
        <v>6150</v>
      </c>
    </row>
    <row r="5" spans="2:19" x14ac:dyDescent="0.35">
      <c r="B5" s="45">
        <v>299000</v>
      </c>
      <c r="D5" s="43" t="s">
        <v>26</v>
      </c>
      <c r="E5" s="44"/>
      <c r="F5" s="2">
        <f t="shared" ref="F5:F17" si="0">E5+B5</f>
        <v>299000</v>
      </c>
      <c r="G5" s="3">
        <f>IF(B5=0,0,IF(D5=0,0,IF(F5=0,0,IF(E5&gt;+'Vergi Oranları'!C3,0,IF(OR(F5&lt;=+'Vergi Oranları'!C3,E5+B5&lt;+'Vergi Oranları'!C3),15,IF(F5-(B5+E5)&lt;=+'Vergi Oranları'!C3,15,))))))</f>
        <v>15</v>
      </c>
      <c r="H5" s="2">
        <f>IF(B5=0,0,IF(D5=0,0,IF(F5=0,0,IF(G5=0,0,IF(E5+B5&lt;=+'Vergi Oranları'!C3,F5-E5,+'Vergi Oranları'!C3-E5)))))</f>
        <v>32000</v>
      </c>
      <c r="I5" s="7">
        <f t="shared" ref="I5:I17" si="1">IF(H5=0,0,IF(ROUND((H5-$I$2)*15/100,2)&lt;0,0,ROUND((H5-$L$2)*15/100,2)))</f>
        <v>4800</v>
      </c>
      <c r="J5" s="36">
        <f>IF(B5=0,0,IF(D5=0,0,IF(F5=0,0,IF(F5&lt;=+'Vergi Oranları'!C3,0,IF(OR(F5&gt;+'Vergi Oranları'!C3,E5+B5&lt;+'Vergi Oranları'!C4),20)))))</f>
        <v>20</v>
      </c>
      <c r="K5" s="2">
        <f>IF(B5=0,0,IF(D5=0,0,IF(F5=0,0,IF(J5=0,0,IF(E5+B5&gt;+'Vergi Oranları'!C3,IF(F5&gt;+'Vergi Oranları'!C4,+'Vergi Oranları'!C4-(H5+E5),F5-(E5+H5)))))))</f>
        <v>38000</v>
      </c>
      <c r="L5" s="7">
        <f t="shared" ref="L5:L17" si="2">IF(K5=0,0,IF(ROUND((K5-$L$2)*20/100,2)&lt;0,0,ROUND((K5-$L$2)*20/100,2)))</f>
        <v>7600</v>
      </c>
      <c r="M5" s="8">
        <f>IF(B5=0,0,IF(D5=0,0,IF(F5=0,0,IF(F5&lt;+'Vergi Oranları'!C4,0,IF(OR(F5&gt;+'Vergi Oranları'!C4,E5+B5&lt;=+'Vergi Oranları'!C500),27)))))</f>
        <v>27</v>
      </c>
      <c r="N5" s="2">
        <f>IF(D5=0,0,IF(AND(F5&gt;=+'Vergi Oranları'!C5,(B5-(K5+H5)&gt;=180000)),180000,B5-(K5+H5)))</f>
        <v>180000</v>
      </c>
      <c r="O5" s="2">
        <f t="shared" ref="O5:O17" si="3">IF(M5=0,0,ROUND((N5-$O$2)*27/100,2))</f>
        <v>48600</v>
      </c>
      <c r="P5" s="40">
        <f>IF(Q5=0,0,IF(B5=0,0,IF(D5=0,0,IF(F5=0,0,IF(F5&lt;+'Vergi Oranları'!C51,0,IF(OR(F5&gt;+'Vergi Oranları'!C51,E5+B5&lt;=+'Vergi Oranları'!C501),35))))))</f>
        <v>35</v>
      </c>
      <c r="Q5" s="2">
        <f>IF(D5=0,0,IF(F5&gt;+'Vergi Oranları'!C5,B5-(K5+H5+N5),0))</f>
        <v>49000</v>
      </c>
      <c r="R5" s="2">
        <f t="shared" ref="R5:R17" si="4">IF(P5=0,0,ROUND((Q5-$R$2)*35/100,2))</f>
        <v>17150</v>
      </c>
      <c r="S5" s="41">
        <f t="shared" ref="S5:S17" si="5">SUM(I5+L5+O5+R5)</f>
        <v>78150</v>
      </c>
    </row>
    <row r="6" spans="2:19" x14ac:dyDescent="0.35">
      <c r="B6" s="45"/>
      <c r="D6" s="43"/>
      <c r="E6" s="44"/>
      <c r="F6" s="2">
        <f t="shared" si="0"/>
        <v>0</v>
      </c>
      <c r="G6" s="3">
        <f>IF(B6=0,0,IF(D6=0,0,IF(F6=0,0,IF(E6&gt;+'Vergi Oranları'!C3,0,IF(OR(F6&lt;=+'Vergi Oranları'!C3,E6+B6&lt;+'Vergi Oranları'!C3),15,IF(F6-(B6+E6)&lt;=+'Vergi Oranları'!C3,15,))))))</f>
        <v>0</v>
      </c>
      <c r="H6" s="2">
        <f>IF(B6=0,0,IF(D6=0,0,IF(F6=0,0,IF(G6=0,0,IF(E6+B6&lt;=+'Vergi Oranları'!C3,F6-E6,+'Vergi Oranları'!C3-E6)))))</f>
        <v>0</v>
      </c>
      <c r="I6" s="7">
        <f t="shared" si="1"/>
        <v>0</v>
      </c>
      <c r="J6" s="36">
        <f>IF(B6=0,0,IF(D6=0,0,IF(F6=0,0,IF(F6&lt;=+'Vergi Oranları'!C3,0,IF(OR(F6&gt;+'Vergi Oranları'!C3,E6+B6&lt;+'Vergi Oranları'!C4),20)))))</f>
        <v>0</v>
      </c>
      <c r="K6" s="2">
        <f>IF(B6=0,0,IF(D6=0,0,IF(F6=0,0,IF(J6=0,0,IF(E6+B6&gt;+'Vergi Oranları'!C3,IF(F6&gt;+'Vergi Oranları'!C4,+'Vergi Oranları'!C4-(H6+E6),F6-(E6+H6)))))))</f>
        <v>0</v>
      </c>
      <c r="L6" s="7">
        <f t="shared" si="2"/>
        <v>0</v>
      </c>
      <c r="M6" s="8">
        <f>IF(B6=0,0,IF(D6=0,0,IF(F6=0,0,IF(F6&lt;+'Vergi Oranları'!C4,0,IF(OR(F6&gt;+'Vergi Oranları'!C4,E6+B6&lt;=+'Vergi Oranları'!C500),27)))))</f>
        <v>0</v>
      </c>
      <c r="N6" s="2">
        <f>IF(D6=0,0,IF(AND(F6&gt;=+'Vergi Oranları'!C5,(B6-(K6+H6)&gt;=180000)),180000,B6-(K6+H6)))</f>
        <v>0</v>
      </c>
      <c r="O6" s="2">
        <f t="shared" si="3"/>
        <v>0</v>
      </c>
      <c r="P6" s="40">
        <f>IF(Q6=0,0,IF(B6=0,0,IF(D6=0,0,IF(F6=0,0,IF(F6&lt;+'Vergi Oranları'!C52,0,IF(OR(F6&gt;+'Vergi Oranları'!C52,E6+B6&lt;=+'Vergi Oranları'!C502),35))))))</f>
        <v>0</v>
      </c>
      <c r="Q6" s="2">
        <f>IF(D6=0,0,IF(F6&gt;+'Vergi Oranları'!C5,B6-(K6+H6+N6),0))</f>
        <v>0</v>
      </c>
      <c r="R6" s="2">
        <f t="shared" si="4"/>
        <v>0</v>
      </c>
      <c r="S6" s="41">
        <f t="shared" si="5"/>
        <v>0</v>
      </c>
    </row>
    <row r="7" spans="2:19" x14ac:dyDescent="0.35">
      <c r="B7" s="45"/>
      <c r="D7" s="43"/>
      <c r="E7" s="44"/>
      <c r="F7" s="2">
        <f t="shared" si="0"/>
        <v>0</v>
      </c>
      <c r="G7" s="3">
        <f>IF(B7=0,0,IF(D7=0,0,IF(F7=0,0,IF(E7&gt;+'Vergi Oranları'!C3,0,IF(OR(F7&lt;=+'Vergi Oranları'!C3,E7+B7&lt;+'Vergi Oranları'!C3),15,IF(F7-(B7+E7)&lt;=+'Vergi Oranları'!C3,15,))))))</f>
        <v>0</v>
      </c>
      <c r="H7" s="2">
        <f>IF(B7=0,0,IF(D7=0,0,IF(F7=0,0,IF(G7=0,0,IF(E7+B7&lt;=+'Vergi Oranları'!C3,F7-E7,+'Vergi Oranları'!C3-E7)))))</f>
        <v>0</v>
      </c>
      <c r="I7" s="7">
        <f t="shared" si="1"/>
        <v>0</v>
      </c>
      <c r="J7" s="36">
        <f>IF(B7=0,0,IF(D7=0,0,IF(F7=0,0,IF(F7&lt;=+'Vergi Oranları'!C3,0,IF(OR(F7&gt;+'Vergi Oranları'!C3,E7+B7&lt;+'Vergi Oranları'!C4),20)))))</f>
        <v>0</v>
      </c>
      <c r="K7" s="2">
        <f>IF(B7=0,0,IF(D7=0,0,IF(F7=0,0,IF(J7=0,0,IF(E7+B7&gt;+'Vergi Oranları'!C3,IF(F7&gt;+'Vergi Oranları'!C4,+'Vergi Oranları'!C4-(H7+E7),F7-(E7+H7)))))))</f>
        <v>0</v>
      </c>
      <c r="L7" s="7">
        <f t="shared" si="2"/>
        <v>0</v>
      </c>
      <c r="M7" s="8">
        <f>IF(B7=0,0,IF(D7=0,0,IF(F7=0,0,IF(F7&lt;+'Vergi Oranları'!C4,0,IF(OR(F7&gt;+'Vergi Oranları'!C4,E7+B7&lt;=+'Vergi Oranları'!C500),27)))))</f>
        <v>0</v>
      </c>
      <c r="N7" s="2">
        <f>IF(D7=0,0,IF(AND(F7&gt;=+'Vergi Oranları'!C5,(B7-(K7+H7)&gt;=180000)),180000,B7-(K7+H7)))</f>
        <v>0</v>
      </c>
      <c r="O7" s="2">
        <f t="shared" si="3"/>
        <v>0</v>
      </c>
      <c r="P7" s="40">
        <f>IF(Q7=0,0,IF(B7=0,0,IF(D7=0,0,IF(F7=0,0,IF(F7&lt;+'Vergi Oranları'!C53,0,IF(OR(F7&gt;+'Vergi Oranları'!C53,E7+B7&lt;=+'Vergi Oranları'!C503),35))))))</f>
        <v>0</v>
      </c>
      <c r="Q7" s="2">
        <f>IF(D7=0,0,IF(F7&gt;+'Vergi Oranları'!C5,B7-(K7+H7+N7),0))</f>
        <v>0</v>
      </c>
      <c r="R7" s="2">
        <f t="shared" si="4"/>
        <v>0</v>
      </c>
      <c r="S7" s="41">
        <f t="shared" si="5"/>
        <v>0</v>
      </c>
    </row>
    <row r="8" spans="2:19" x14ac:dyDescent="0.35">
      <c r="B8" s="45"/>
      <c r="D8" s="43"/>
      <c r="E8" s="44"/>
      <c r="F8" s="2">
        <f t="shared" si="0"/>
        <v>0</v>
      </c>
      <c r="G8" s="3">
        <f>IF(B8=0,0,IF(D8=0,0,IF(F8=0,0,IF(E8&gt;+'Vergi Oranları'!C3,0,IF(OR(F8&lt;=+'Vergi Oranları'!C3,E8+B8&lt;+'Vergi Oranları'!C3),15,IF(F8-(B8+E8)&lt;=+'Vergi Oranları'!C3,15,))))))</f>
        <v>0</v>
      </c>
      <c r="H8" s="2">
        <f>IF(B8=0,0,IF(D8=0,0,IF(F8=0,0,IF(G8=0,0,IF(E8+B8&lt;=+'Vergi Oranları'!C3,F8-E8,+'Vergi Oranları'!C3-E8)))))</f>
        <v>0</v>
      </c>
      <c r="I8" s="7">
        <f t="shared" si="1"/>
        <v>0</v>
      </c>
      <c r="J8" s="36">
        <f>IF(B8=0,0,IF(D8=0,0,IF(F8=0,0,IF(F8&lt;=+'Vergi Oranları'!C3,0,IF(OR(F8&gt;+'Vergi Oranları'!C3,E8+B8&lt;+'Vergi Oranları'!C4),20)))))</f>
        <v>0</v>
      </c>
      <c r="K8" s="2">
        <f>IF(B8=0,0,IF(D8=0,0,IF(F8=0,0,IF(J8=0,0,IF(E8+B8&gt;+'Vergi Oranları'!C3,IF(F8&gt;+'Vergi Oranları'!C4,+'Vergi Oranları'!C4-(H8+E8),F8-(E8+H8)))))))</f>
        <v>0</v>
      </c>
      <c r="L8" s="7">
        <f t="shared" si="2"/>
        <v>0</v>
      </c>
      <c r="M8" s="8">
        <f>IF(B8=0,0,IF(D8=0,0,IF(F8=0,0,IF(F8&lt;+'Vergi Oranları'!C4,0,IF(OR(F8&gt;+'Vergi Oranları'!C4,E8+B8&lt;=+'Vergi Oranları'!C500),27)))))</f>
        <v>0</v>
      </c>
      <c r="N8" s="2">
        <f>IF(D8=0,0,IF(AND(F8&gt;=+'Vergi Oranları'!C5,(B8-(K8+H8)&gt;=180000)),180000,B8-(K8+H8)))</f>
        <v>0</v>
      </c>
      <c r="O8" s="2">
        <f t="shared" si="3"/>
        <v>0</v>
      </c>
      <c r="P8" s="40">
        <f>IF(Q8=0,0,IF(B8=0,0,IF(D8=0,0,IF(F8=0,0,IF(F8&lt;+'Vergi Oranları'!C54,0,IF(OR(F8&gt;+'Vergi Oranları'!C54,E8+B8&lt;=+'Vergi Oranları'!C504),35))))))</f>
        <v>0</v>
      </c>
      <c r="Q8" s="2">
        <f>IF(D8=0,0,IF(F8&gt;+'Vergi Oranları'!C5,B8-(K8+H8+N8),0))</f>
        <v>0</v>
      </c>
      <c r="R8" s="2">
        <f t="shared" si="4"/>
        <v>0</v>
      </c>
      <c r="S8" s="41">
        <f t="shared" si="5"/>
        <v>0</v>
      </c>
    </row>
    <row r="9" spans="2:19" x14ac:dyDescent="0.35">
      <c r="B9" s="45"/>
      <c r="D9" s="43"/>
      <c r="E9" s="44"/>
      <c r="F9" s="2">
        <f t="shared" si="0"/>
        <v>0</v>
      </c>
      <c r="G9" s="3">
        <f>IF(B9=0,0,IF(D9=0,0,IF(F9=0,0,IF(E9&gt;+'Vergi Oranları'!C3,0,IF(OR(F9&lt;=+'Vergi Oranları'!C3,E9+B9&lt;+'Vergi Oranları'!C3),15,IF(F9-(B9+E9)&lt;=+'Vergi Oranları'!C3,15,))))))</f>
        <v>0</v>
      </c>
      <c r="H9" s="2">
        <f>IF(B9=0,0,IF(D9=0,0,IF(F9=0,0,IF(G9=0,0,IF(E9+B9&lt;=+'Vergi Oranları'!C3,F9-E9,+'Vergi Oranları'!C3-E9)))))</f>
        <v>0</v>
      </c>
      <c r="I9" s="7">
        <f t="shared" si="1"/>
        <v>0</v>
      </c>
      <c r="J9" s="36">
        <f>IF(B9=0,0,IF(D9=0,0,IF(F9=0,0,IF(F9&lt;=+'Vergi Oranları'!C3,0,IF(OR(F9&gt;+'Vergi Oranları'!C3,E9+B9&lt;+'Vergi Oranları'!C4),20)))))</f>
        <v>0</v>
      </c>
      <c r="K9" s="2">
        <f>IF(B9=0,0,IF(D9=0,0,IF(F9=0,0,IF(J9=0,0,IF(E9+B9&gt;+'Vergi Oranları'!C3,IF(F9&gt;+'Vergi Oranları'!C4,+'Vergi Oranları'!C4-(H9+E9),F9-(E9+H9)))))))</f>
        <v>0</v>
      </c>
      <c r="L9" s="7">
        <f t="shared" si="2"/>
        <v>0</v>
      </c>
      <c r="M9" s="8">
        <f>IF(B9=0,0,IF(D9=0,0,IF(F9=0,0,IF(F9&lt;+'Vergi Oranları'!C4,0,IF(OR(F9&gt;+'Vergi Oranları'!C4,E9+B9&lt;=+'Vergi Oranları'!C500),27)))))</f>
        <v>0</v>
      </c>
      <c r="N9" s="2">
        <f>IF(D9=0,0,IF(AND(F9&gt;=+'Vergi Oranları'!C5,(B9-(K9+H9)&gt;=180000)),180000,B9-(K9+H9)))</f>
        <v>0</v>
      </c>
      <c r="O9" s="2">
        <f t="shared" si="3"/>
        <v>0</v>
      </c>
      <c r="P9" s="40">
        <f>IF(Q9=0,0,IF(B9=0,0,IF(D9=0,0,IF(F9=0,0,IF(F9&lt;+'Vergi Oranları'!C55,0,IF(OR(F9&gt;+'Vergi Oranları'!C55,E9+B9&lt;=+'Vergi Oranları'!C505),35))))))</f>
        <v>0</v>
      </c>
      <c r="Q9" s="2">
        <f>IF(D9=0,0,IF(F9&gt;+'Vergi Oranları'!C5,B9-(K9+H9+N9),0))</f>
        <v>0</v>
      </c>
      <c r="R9" s="2">
        <f t="shared" si="4"/>
        <v>0</v>
      </c>
      <c r="S9" s="41">
        <f t="shared" si="5"/>
        <v>0</v>
      </c>
    </row>
    <row r="10" spans="2:19" x14ac:dyDescent="0.35">
      <c r="B10" s="45"/>
      <c r="D10" s="43"/>
      <c r="E10" s="44"/>
      <c r="F10" s="2">
        <f t="shared" si="0"/>
        <v>0</v>
      </c>
      <c r="G10" s="3">
        <f>IF(B10=0,0,IF(D10=0,0,IF(F10=0,0,IF(E10&gt;+'Vergi Oranları'!C3,0,IF(OR(F10&lt;=+'Vergi Oranları'!C3,E10+B10&lt;+'Vergi Oranları'!C3),15,IF(F10-(B10+E10)&lt;=+'Vergi Oranları'!C3,15,))))))</f>
        <v>0</v>
      </c>
      <c r="H10" s="2">
        <f>IF(B10=0,0,IF(D10=0,0,IF(F10=0,0,IF(G10=0,0,IF(E10+B10&lt;=+'Vergi Oranları'!C3,F10-E10,+'Vergi Oranları'!C3-E10)))))</f>
        <v>0</v>
      </c>
      <c r="I10" s="7">
        <f t="shared" si="1"/>
        <v>0</v>
      </c>
      <c r="J10" s="36">
        <f>IF(B10=0,0,IF(D10=0,0,IF(F10=0,0,IF(F10&lt;=+'Vergi Oranları'!C3,0,IF(OR(F10&gt;+'Vergi Oranları'!C3,E10+B10&lt;+'Vergi Oranları'!C4),20)))))</f>
        <v>0</v>
      </c>
      <c r="K10" s="2">
        <f>IF(B10=0,0,IF(D10=0,0,IF(F10=0,0,IF(J10=0,0,IF(E10+B10&gt;+'Vergi Oranları'!C3,IF(F10&gt;+'Vergi Oranları'!C4,+'Vergi Oranları'!C4-(H10+E10),F10-(E10+H10)))))))</f>
        <v>0</v>
      </c>
      <c r="L10" s="7">
        <f t="shared" si="2"/>
        <v>0</v>
      </c>
      <c r="M10" s="8">
        <f>IF(B10=0,0,IF(D10=0,0,IF(F10=0,0,IF(F10&lt;+'Vergi Oranları'!C4,0,IF(OR(F10&gt;+'Vergi Oranları'!C4,E10+B10&lt;=+'Vergi Oranları'!C500),27)))))</f>
        <v>0</v>
      </c>
      <c r="N10" s="2">
        <f>IF(D10=0,0,IF(AND(F10&gt;=+'Vergi Oranları'!C5,(B10-(K10+H10)&gt;=180000)),180000,B10-(K10+H10)))</f>
        <v>0</v>
      </c>
      <c r="O10" s="2">
        <f t="shared" si="3"/>
        <v>0</v>
      </c>
      <c r="P10" s="40">
        <f>IF(Q10=0,0,IF(B10=0,0,IF(D10=0,0,IF(F10=0,0,IF(F10&lt;+'Vergi Oranları'!C56,0,IF(OR(F10&gt;+'Vergi Oranları'!C56,E10+B10&lt;=+'Vergi Oranları'!C506),35))))))</f>
        <v>0</v>
      </c>
      <c r="Q10" s="2">
        <f>IF(D10=0,0,IF(F10&gt;+'Vergi Oranları'!C5,B10-(K10+H10+N10),0))</f>
        <v>0</v>
      </c>
      <c r="R10" s="2">
        <f t="shared" si="4"/>
        <v>0</v>
      </c>
      <c r="S10" s="41">
        <f t="shared" si="5"/>
        <v>0</v>
      </c>
    </row>
    <row r="11" spans="2:19" x14ac:dyDescent="0.35">
      <c r="B11" s="45"/>
      <c r="D11" s="43"/>
      <c r="E11" s="44"/>
      <c r="F11" s="2">
        <f t="shared" si="0"/>
        <v>0</v>
      </c>
      <c r="G11" s="3">
        <f>IF(B11=0,0,IF(D11=0,0,IF(F11=0,0,IF(E11&gt;+'Vergi Oranları'!C3,0,IF(OR(F11&lt;=+'Vergi Oranları'!C3,E11+B11&lt;+'Vergi Oranları'!C3),15,IF(F11-(B11+E11)&lt;=+'Vergi Oranları'!C3,15,))))))</f>
        <v>0</v>
      </c>
      <c r="H11" s="2">
        <f>IF(B11=0,0,IF(D11=0,0,IF(F11=0,0,IF(G11=0,0,IF(E11+B11&lt;=+'Vergi Oranları'!C3,F11-E11,+'Vergi Oranları'!C3-E11)))))</f>
        <v>0</v>
      </c>
      <c r="I11" s="7">
        <f t="shared" si="1"/>
        <v>0</v>
      </c>
      <c r="J11" s="36">
        <f>IF(B11=0,0,IF(D11=0,0,IF(F11=0,0,IF(F11&lt;=+'Vergi Oranları'!C3,0,IF(OR(F11&gt;+'Vergi Oranları'!C3,E11+B11&lt;+'Vergi Oranları'!C4),20)))))</f>
        <v>0</v>
      </c>
      <c r="K11" s="2">
        <f>IF(B11=0,0,IF(D11=0,0,IF(F11=0,0,IF(J11=0,0,IF(E11+B11&gt;+'Vergi Oranları'!C3,IF(F11&gt;+'Vergi Oranları'!C4,+'Vergi Oranları'!C4-(H11+E11),F11-(E11+H11)))))))</f>
        <v>0</v>
      </c>
      <c r="L11" s="7">
        <f t="shared" si="2"/>
        <v>0</v>
      </c>
      <c r="M11" s="8">
        <f>IF(B11=0,0,IF(D11=0,0,IF(F11=0,0,IF(F11&lt;+'Vergi Oranları'!C4,0,IF(OR(F11&gt;+'Vergi Oranları'!C4,E11+B11&lt;=+'Vergi Oranları'!C500),27)))))</f>
        <v>0</v>
      </c>
      <c r="N11" s="2">
        <f>IF(D11=0,0,IF(AND(F11&gt;=+'Vergi Oranları'!C5,(B11-(K11+H11)&gt;=180000)),180000,B11-(K11+H11)))</f>
        <v>0</v>
      </c>
      <c r="O11" s="2">
        <f t="shared" si="3"/>
        <v>0</v>
      </c>
      <c r="P11" s="40">
        <f>IF(Q11=0,0,IF(B11=0,0,IF(D11=0,0,IF(F11=0,0,IF(F11&lt;+'Vergi Oranları'!C57,0,IF(OR(F11&gt;+'Vergi Oranları'!C57,E11+B11&lt;=+'Vergi Oranları'!C507),35))))))</f>
        <v>0</v>
      </c>
      <c r="Q11" s="2">
        <f>IF(D11=0,0,IF(F11&gt;+'Vergi Oranları'!C5,B11-(K11+H11+N11),0))</f>
        <v>0</v>
      </c>
      <c r="R11" s="2">
        <f t="shared" si="4"/>
        <v>0</v>
      </c>
      <c r="S11" s="41">
        <f t="shared" si="5"/>
        <v>0</v>
      </c>
    </row>
    <row r="12" spans="2:19" x14ac:dyDescent="0.35">
      <c r="B12" s="45"/>
      <c r="D12" s="43"/>
      <c r="E12" s="44"/>
      <c r="F12" s="2">
        <f t="shared" si="0"/>
        <v>0</v>
      </c>
      <c r="G12" s="3">
        <f>IF(B12=0,0,IF(D12=0,0,IF(F12=0,0,IF(E12&gt;+'Vergi Oranları'!C3,0,IF(OR(F12&lt;=+'Vergi Oranları'!C3,E12+B12&lt;+'Vergi Oranları'!C3),15,IF(F12-(B12+E12)&lt;=+'Vergi Oranları'!C3,15,))))))</f>
        <v>0</v>
      </c>
      <c r="H12" s="2">
        <f>IF(B12=0,0,IF(D12=0,0,IF(F12=0,0,IF(G12=0,0,IF(E12+B12&lt;=+'Vergi Oranları'!C3,F12-E12,+'Vergi Oranları'!C3-E12)))))</f>
        <v>0</v>
      </c>
      <c r="I12" s="7">
        <f t="shared" si="1"/>
        <v>0</v>
      </c>
      <c r="J12" s="36">
        <f>IF(B12=0,0,IF(D12=0,0,IF(F12=0,0,IF(F12&lt;=+'Vergi Oranları'!C3,0,IF(OR(F12&gt;+'Vergi Oranları'!C3,E12+B12&lt;+'Vergi Oranları'!C4),20)))))</f>
        <v>0</v>
      </c>
      <c r="K12" s="2">
        <f>IF(B12=0,0,IF(D12=0,0,IF(F12=0,0,IF(J12=0,0,IF(E12+B12&gt;+'Vergi Oranları'!C3,IF(F12&gt;+'Vergi Oranları'!C4,+'Vergi Oranları'!C4-(H12+E12),F12-(E12+H12)))))))</f>
        <v>0</v>
      </c>
      <c r="L12" s="7">
        <f t="shared" si="2"/>
        <v>0</v>
      </c>
      <c r="M12" s="8">
        <f>IF(B12=0,0,IF(D12=0,0,IF(F12=0,0,IF(F12&lt;+'Vergi Oranları'!C4,0,IF(OR(F12&gt;+'Vergi Oranları'!C4,E12+B12&lt;=+'Vergi Oranları'!C500),27)))))</f>
        <v>0</v>
      </c>
      <c r="N12" s="2">
        <f>IF(D12=0,0,IF(AND(F12&gt;=+'Vergi Oranları'!C5,(B12-(K12+H12)&gt;=180000)),180000,B12-(K12+H12)))</f>
        <v>0</v>
      </c>
      <c r="O12" s="2">
        <f t="shared" si="3"/>
        <v>0</v>
      </c>
      <c r="P12" s="40">
        <f>IF(Q12=0,0,IF(B12=0,0,IF(D12=0,0,IF(F12=0,0,IF(F12&lt;+'Vergi Oranları'!C58,0,IF(OR(F12&gt;+'Vergi Oranları'!C58,E12+B12&lt;=+'Vergi Oranları'!C508),35))))))</f>
        <v>0</v>
      </c>
      <c r="Q12" s="2">
        <f>IF(D12=0,0,IF(F12&gt;+'Vergi Oranları'!C5,B12-(K12+H12+N12),0))</f>
        <v>0</v>
      </c>
      <c r="R12" s="2">
        <f t="shared" si="4"/>
        <v>0</v>
      </c>
      <c r="S12" s="41">
        <f t="shared" si="5"/>
        <v>0</v>
      </c>
    </row>
    <row r="13" spans="2:19" x14ac:dyDescent="0.35">
      <c r="B13" s="45"/>
      <c r="D13" s="43"/>
      <c r="E13" s="44"/>
      <c r="F13" s="2">
        <f t="shared" si="0"/>
        <v>0</v>
      </c>
      <c r="G13" s="3">
        <f>IF(B13=0,0,IF(D13=0,0,IF(F13=0,0,IF(E13&gt;+'Vergi Oranları'!C3,0,IF(OR(F13&lt;=+'Vergi Oranları'!C3,E13+B13&lt;+'Vergi Oranları'!C3),15,IF(F13-(B13+E13)&lt;=+'Vergi Oranları'!C3,15,))))))</f>
        <v>0</v>
      </c>
      <c r="H13" s="2">
        <f>IF(B13=0,0,IF(D13=0,0,IF(F13=0,0,IF(G13=0,0,IF(E13+B13&lt;=+'Vergi Oranları'!C3,F13-E13,+'Vergi Oranları'!C3-E13)))))</f>
        <v>0</v>
      </c>
      <c r="I13" s="7">
        <f t="shared" si="1"/>
        <v>0</v>
      </c>
      <c r="J13" s="36">
        <f>IF(B13=0,0,IF(D13=0,0,IF(F13=0,0,IF(F13&lt;=+'Vergi Oranları'!C3,0,IF(OR(F13&gt;+'Vergi Oranları'!C3,E13+B13&lt;+'Vergi Oranları'!C4),20)))))</f>
        <v>0</v>
      </c>
      <c r="K13" s="2">
        <f>IF(B13=0,0,IF(D13=0,0,IF(F13=0,0,IF(J13=0,0,IF(E13+B13&gt;+'Vergi Oranları'!C3,IF(F13&gt;+'Vergi Oranları'!C4,+'Vergi Oranları'!C4-(H13+E13),F13-(E13+H13)))))))</f>
        <v>0</v>
      </c>
      <c r="L13" s="7">
        <f t="shared" si="2"/>
        <v>0</v>
      </c>
      <c r="M13" s="8">
        <f>IF(B13=0,0,IF(D13=0,0,IF(F13=0,0,IF(F13&lt;+'Vergi Oranları'!C4,0,IF(OR(F13&gt;+'Vergi Oranları'!C4,E13+B13&lt;=+'Vergi Oranları'!C500),27)))))</f>
        <v>0</v>
      </c>
      <c r="N13" s="2">
        <f>IF(D13=0,0,IF(AND(F13&gt;=+'Vergi Oranları'!C5,(B13-(K13+H13)&gt;=180000)),180000,B13-(K13+H13)))</f>
        <v>0</v>
      </c>
      <c r="O13" s="2">
        <f t="shared" si="3"/>
        <v>0</v>
      </c>
      <c r="P13" s="40">
        <f>IF(Q13=0,0,IF(B13=0,0,IF(D13=0,0,IF(F13=0,0,IF(F13&lt;+'Vergi Oranları'!C59,0,IF(OR(F13&gt;+'Vergi Oranları'!C59,E13+B13&lt;=+'Vergi Oranları'!C509),35))))))</f>
        <v>0</v>
      </c>
      <c r="Q13" s="2">
        <f>IF(D13=0,0,IF(F13&gt;+'Vergi Oranları'!C5,B13-(K13+H13+N13),0))</f>
        <v>0</v>
      </c>
      <c r="R13" s="2">
        <f t="shared" si="4"/>
        <v>0</v>
      </c>
      <c r="S13" s="41">
        <f t="shared" si="5"/>
        <v>0</v>
      </c>
    </row>
    <row r="14" spans="2:19" x14ac:dyDescent="0.35">
      <c r="B14" s="45"/>
      <c r="D14" s="43"/>
      <c r="E14" s="44"/>
      <c r="F14" s="2">
        <f t="shared" si="0"/>
        <v>0</v>
      </c>
      <c r="G14" s="3">
        <f>IF(B14=0,0,IF(D14=0,0,IF(F14=0,0,IF(E14&gt;+'Vergi Oranları'!C3,0,IF(OR(F14&lt;=+'Vergi Oranları'!C3,E14+B14&lt;+'Vergi Oranları'!C3),15,IF(F14-(B14+E14)&lt;=+'Vergi Oranları'!C3,15,))))))</f>
        <v>0</v>
      </c>
      <c r="H14" s="2">
        <f>IF(B14=0,0,IF(D14=0,0,IF(F14=0,0,IF(G14=0,0,IF(E14+B14&lt;=+'Vergi Oranları'!C3,F14-E14,+'Vergi Oranları'!C3-E14)))))</f>
        <v>0</v>
      </c>
      <c r="I14" s="7">
        <f t="shared" si="1"/>
        <v>0</v>
      </c>
      <c r="J14" s="36">
        <f>IF(B14=0,0,IF(D14=0,0,IF(F14=0,0,IF(F14&lt;=+'Vergi Oranları'!C3,0,IF(OR(F14&gt;+'Vergi Oranları'!C3,E14+B14&lt;+'Vergi Oranları'!C4),20)))))</f>
        <v>0</v>
      </c>
      <c r="K14" s="2">
        <f>IF(B14=0,0,IF(D14=0,0,IF(F14=0,0,IF(J14=0,0,IF(E14+B14&gt;+'Vergi Oranları'!C3,IF(F14&gt;+'Vergi Oranları'!C4,+'Vergi Oranları'!C4-(H14+E14),F14-(E14+H14)))))))</f>
        <v>0</v>
      </c>
      <c r="L14" s="7">
        <f t="shared" si="2"/>
        <v>0</v>
      </c>
      <c r="M14" s="8">
        <f>IF(B14=0,0,IF(D14=0,0,IF(F14=0,0,IF(F14&lt;+'Vergi Oranları'!C4,0,IF(OR(F14&gt;+'Vergi Oranları'!C4,E14+B14&lt;=+'Vergi Oranları'!C500),27)))))</f>
        <v>0</v>
      </c>
      <c r="N14" s="2">
        <f>IF(D14=0,0,IF(AND(F14&gt;=+'Vergi Oranları'!C5,(B14-(K14+H14)&gt;=180000)),180000,B14-(K14+H14)))</f>
        <v>0</v>
      </c>
      <c r="O14" s="2">
        <f t="shared" si="3"/>
        <v>0</v>
      </c>
      <c r="P14" s="40">
        <f>IF(Q14=0,0,IF(B14=0,0,IF(D14=0,0,IF(F14=0,0,IF(F14&lt;+'Vergi Oranları'!C60,0,IF(OR(F14&gt;+'Vergi Oranları'!C60,E14+B14&lt;=+'Vergi Oranları'!C510),35))))))</f>
        <v>0</v>
      </c>
      <c r="Q14" s="2">
        <f>IF(D14=0,0,IF(F14&gt;+'Vergi Oranları'!C5,B14-(K14+H14+N14),0))</f>
        <v>0</v>
      </c>
      <c r="R14" s="2">
        <f t="shared" si="4"/>
        <v>0</v>
      </c>
      <c r="S14" s="41">
        <f t="shared" si="5"/>
        <v>0</v>
      </c>
    </row>
    <row r="15" spans="2:19" x14ac:dyDescent="0.35">
      <c r="B15" s="45"/>
      <c r="D15" s="43"/>
      <c r="E15" s="44"/>
      <c r="F15" s="2">
        <f t="shared" si="0"/>
        <v>0</v>
      </c>
      <c r="G15" s="3">
        <f>IF(B15=0,0,IF(D15=0,0,IF(F15=0,0,IF(E15&gt;+'Vergi Oranları'!C3,0,IF(OR(F15&lt;=+'Vergi Oranları'!C3,E15+B15&lt;+'Vergi Oranları'!C3),15,IF(F15-(B15+E15)&lt;=+'Vergi Oranları'!C3,15,))))))</f>
        <v>0</v>
      </c>
      <c r="H15" s="2">
        <f>IF(B15=0,0,IF(D15=0,0,IF(F15=0,0,IF(G15=0,0,IF(E15+B15&lt;=+'Vergi Oranları'!C3,F15-E15,+'Vergi Oranları'!C3-E15)))))</f>
        <v>0</v>
      </c>
      <c r="I15" s="7">
        <f t="shared" si="1"/>
        <v>0</v>
      </c>
      <c r="J15" s="36">
        <f>IF(B15=0,0,IF(D15=0,0,IF(F15=0,0,IF(F15&lt;=+'Vergi Oranları'!C3,0,IF(OR(F15&gt;+'Vergi Oranları'!C3,E15+B15&lt;+'Vergi Oranları'!C4),20)))))</f>
        <v>0</v>
      </c>
      <c r="K15" s="2">
        <f>IF(B15=0,0,IF(D15=0,0,IF(F15=0,0,IF(J15=0,0,IF(E15+B15&gt;+'Vergi Oranları'!C3,IF(F15&gt;+'Vergi Oranları'!C4,+'Vergi Oranları'!C4-(H15+E15),F15-(E15+H15)))))))</f>
        <v>0</v>
      </c>
      <c r="L15" s="7">
        <f t="shared" si="2"/>
        <v>0</v>
      </c>
      <c r="M15" s="8">
        <f>IF(B15=0,0,IF(D15=0,0,IF(F15=0,0,IF(F15&lt;+'Vergi Oranları'!C4,0,IF(OR(F15&gt;+'Vergi Oranları'!C4,E15+B15&lt;=+'Vergi Oranları'!C500),27)))))</f>
        <v>0</v>
      </c>
      <c r="N15" s="2">
        <f>IF(D15=0,0,IF(AND(F15&gt;=+'Vergi Oranları'!C5,(B15-(K15+H15)&gt;=180000)),180000,B15-(K15+H15)))</f>
        <v>0</v>
      </c>
      <c r="O15" s="2">
        <f t="shared" si="3"/>
        <v>0</v>
      </c>
      <c r="P15" s="40">
        <f>IF(Q15=0,0,IF(B15=0,0,IF(D15=0,0,IF(F15=0,0,IF(F15&lt;+'Vergi Oranları'!C61,0,IF(OR(F15&gt;+'Vergi Oranları'!C61,E15+B15&lt;=+'Vergi Oranları'!C511),35))))))</f>
        <v>0</v>
      </c>
      <c r="Q15" s="2">
        <f>IF(D15=0,0,IF(F15&gt;+'Vergi Oranları'!C5,B15-(K15+H15+N15),0))</f>
        <v>0</v>
      </c>
      <c r="R15" s="2">
        <f t="shared" si="4"/>
        <v>0</v>
      </c>
      <c r="S15" s="41">
        <f t="shared" si="5"/>
        <v>0</v>
      </c>
    </row>
    <row r="16" spans="2:19" x14ac:dyDescent="0.35">
      <c r="B16" s="45"/>
      <c r="D16" s="43"/>
      <c r="E16" s="44"/>
      <c r="F16" s="2">
        <f t="shared" si="0"/>
        <v>0</v>
      </c>
      <c r="G16" s="3">
        <f>IF(B16=0,0,IF(D16=0,0,IF(F16=0,0,IF(E16&gt;+'Vergi Oranları'!C3,0,IF(OR(F16&lt;=+'Vergi Oranları'!C3,E16+B16&lt;+'Vergi Oranları'!C3),15,IF(F16-(B16+E16)&lt;=+'Vergi Oranları'!C3,15,))))))</f>
        <v>0</v>
      </c>
      <c r="H16" s="2">
        <f>IF(B16=0,0,IF(D16=0,0,IF(F16=0,0,IF(G16=0,0,IF(E16+B16&lt;=+'Vergi Oranları'!C3,F16-E16,+'Vergi Oranları'!C3-E16)))))</f>
        <v>0</v>
      </c>
      <c r="I16" s="7">
        <f t="shared" si="1"/>
        <v>0</v>
      </c>
      <c r="J16" s="36">
        <f>IF(B16=0,0,IF(D16=0,0,IF(F16=0,0,IF(F16&lt;=+'Vergi Oranları'!C3,0,IF(OR(F16&gt;+'Vergi Oranları'!C3,E16+B16&lt;+'Vergi Oranları'!C4),20)))))</f>
        <v>0</v>
      </c>
      <c r="K16" s="2">
        <f>IF(B16=0,0,IF(D16=0,0,IF(F16=0,0,IF(J16=0,0,IF(E16+B16&gt;+'Vergi Oranları'!C3,IF(F16&gt;+'Vergi Oranları'!C4,+'Vergi Oranları'!C4-(H16+E16),F16-(E16+H16)))))))</f>
        <v>0</v>
      </c>
      <c r="L16" s="7">
        <f t="shared" si="2"/>
        <v>0</v>
      </c>
      <c r="M16" s="8">
        <f>IF(B16=0,0,IF(D16=0,0,IF(F16=0,0,IF(F16&lt;+'Vergi Oranları'!C4,0,IF(OR(F16&gt;+'Vergi Oranları'!C4,E16+B16&lt;=+'Vergi Oranları'!C500),27)))))</f>
        <v>0</v>
      </c>
      <c r="N16" s="2">
        <f>IF(D16=0,0,IF(AND(F16&gt;=+'Vergi Oranları'!C5,(B16-(K16+H16)&gt;=180000)),180000,B16-(K16+H16)))</f>
        <v>0</v>
      </c>
      <c r="O16" s="2">
        <f t="shared" si="3"/>
        <v>0</v>
      </c>
      <c r="P16" s="40">
        <f>IF(Q16=0,0,IF(B16=0,0,IF(D16=0,0,IF(F16=0,0,IF(F16&lt;+'Vergi Oranları'!C62,0,IF(OR(F16&gt;+'Vergi Oranları'!C62,E16+B16&lt;=+'Vergi Oranları'!C512),35))))))</f>
        <v>0</v>
      </c>
      <c r="Q16" s="2">
        <f>IF(D16=0,0,IF(F16&gt;+'Vergi Oranları'!C5,B16-(K16+H16+N16),0))</f>
        <v>0</v>
      </c>
      <c r="R16" s="2">
        <f t="shared" si="4"/>
        <v>0</v>
      </c>
      <c r="S16" s="41">
        <f t="shared" si="5"/>
        <v>0</v>
      </c>
    </row>
    <row r="17" spans="2:19" x14ac:dyDescent="0.35">
      <c r="B17" s="45"/>
      <c r="D17" s="43"/>
      <c r="E17" s="44"/>
      <c r="F17" s="2">
        <f t="shared" si="0"/>
        <v>0</v>
      </c>
      <c r="G17" s="3">
        <f>IF(B17=0,0,IF(D17=0,0,IF(F17=0,0,IF(E17&gt;+'Vergi Oranları'!C3,0,IF(OR(F17&lt;=+'Vergi Oranları'!C3,E17+B17&lt;+'Vergi Oranları'!C3),15,IF(F17-(B17+E17)&lt;=+'Vergi Oranları'!C3,15,))))))</f>
        <v>0</v>
      </c>
      <c r="H17" s="2">
        <f>IF(B17=0,0,IF(D17=0,0,IF(F17=0,0,IF(G17=0,0,IF(E17+B17&lt;=+'Vergi Oranları'!C3,F17-E17,+'Vergi Oranları'!C3-E17)))))</f>
        <v>0</v>
      </c>
      <c r="I17" s="7">
        <f t="shared" si="1"/>
        <v>0</v>
      </c>
      <c r="J17" s="36">
        <f>IF(B17=0,0,IF(D17=0,0,IF(F17=0,0,IF(F17&lt;=+'Vergi Oranları'!C3,0,IF(OR(F17&gt;+'Vergi Oranları'!C3,E17+B17&lt;+'Vergi Oranları'!C4),20)))))</f>
        <v>0</v>
      </c>
      <c r="K17" s="2">
        <f>IF(B17=0,0,IF(D17=0,0,IF(F17=0,0,IF(J17=0,0,IF(E17+B17&gt;+'Vergi Oranları'!C3,IF(F17&gt;+'Vergi Oranları'!C4,+'Vergi Oranları'!C4-(H17+E17),F17-(E17+H17)))))))</f>
        <v>0</v>
      </c>
      <c r="L17" s="7">
        <f t="shared" si="2"/>
        <v>0</v>
      </c>
      <c r="M17" s="8">
        <f>IF(B17=0,0,IF(D17=0,0,IF(F17=0,0,IF(F17&lt;+'Vergi Oranları'!C4,0,IF(OR(F17&gt;+'Vergi Oranları'!C4,E17+B17&lt;=+'Vergi Oranları'!C500),27)))))</f>
        <v>0</v>
      </c>
      <c r="N17" s="2">
        <f>IF(D17=0,0,IF(AND(F17&gt;=+'Vergi Oranları'!C5,(B17-(K17+H17)&gt;=180000)),180000,B17-(K17+H17)))</f>
        <v>0</v>
      </c>
      <c r="O17" s="2">
        <f t="shared" si="3"/>
        <v>0</v>
      </c>
      <c r="P17" s="40">
        <f>IF(Q17=0,0,IF(B17=0,0,IF(D17=0,0,IF(F17=0,0,IF(F17&lt;+'Vergi Oranları'!C63,0,IF(OR(F17&gt;+'Vergi Oranları'!C63,E17+B17&lt;=+'Vergi Oranları'!C513),35))))))</f>
        <v>0</v>
      </c>
      <c r="Q17" s="2">
        <f>IF(D17=0,0,IF(F17&gt;+'Vergi Oranları'!C5,B17-(K17+H17+N17),0))</f>
        <v>0</v>
      </c>
      <c r="R17" s="2">
        <f t="shared" si="4"/>
        <v>0</v>
      </c>
      <c r="S17" s="41">
        <f t="shared" si="5"/>
        <v>0</v>
      </c>
    </row>
    <row r="18" spans="2:19" x14ac:dyDescent="0.35">
      <c r="B18" s="42"/>
      <c r="S18" s="18"/>
    </row>
    <row r="19" spans="2:19" x14ac:dyDescent="0.35">
      <c r="B19" s="42"/>
    </row>
    <row r="20" spans="2:19" x14ac:dyDescent="0.35">
      <c r="B20" s="42"/>
    </row>
    <row r="21" spans="2:19" x14ac:dyDescent="0.35">
      <c r="B21" s="42"/>
    </row>
    <row r="22" spans="2:19" x14ac:dyDescent="0.35">
      <c r="B22" s="42"/>
    </row>
    <row r="23" spans="2:19" x14ac:dyDescent="0.35">
      <c r="B23" s="42"/>
    </row>
    <row r="24" spans="2:19" x14ac:dyDescent="0.35">
      <c r="B24" s="42"/>
    </row>
    <row r="25" spans="2:19" x14ac:dyDescent="0.35">
      <c r="B25" s="42"/>
    </row>
    <row r="26" spans="2:19" x14ac:dyDescent="0.35">
      <c r="B26" s="42"/>
    </row>
    <row r="27" spans="2:19" x14ac:dyDescent="0.35">
      <c r="B27" s="42"/>
    </row>
    <row r="28" spans="2:19" x14ac:dyDescent="0.35">
      <c r="B28" s="42"/>
    </row>
    <row r="29" spans="2:19" x14ac:dyDescent="0.35">
      <c r="B29" s="42"/>
    </row>
    <row r="30" spans="2:19" x14ac:dyDescent="0.35">
      <c r="B30" s="42"/>
    </row>
    <row r="31" spans="2:19" x14ac:dyDescent="0.35">
      <c r="B31" s="42"/>
    </row>
    <row r="32" spans="2:19" x14ac:dyDescent="0.35">
      <c r="B32" s="42"/>
    </row>
    <row r="33" spans="2:2" x14ac:dyDescent="0.35">
      <c r="B33" s="42"/>
    </row>
    <row r="34" spans="2:2" x14ac:dyDescent="0.35">
      <c r="B34" s="42"/>
    </row>
    <row r="35" spans="2:2" x14ac:dyDescent="0.35">
      <c r="B35" s="42"/>
    </row>
    <row r="36" spans="2:2" x14ac:dyDescent="0.35">
      <c r="B36" s="42"/>
    </row>
    <row r="37" spans="2:2" x14ac:dyDescent="0.35">
      <c r="B37" s="42"/>
    </row>
    <row r="38" spans="2:2" x14ac:dyDescent="0.35">
      <c r="B38" s="42"/>
    </row>
    <row r="39" spans="2:2" x14ac:dyDescent="0.35">
      <c r="B39" s="42"/>
    </row>
    <row r="40" spans="2:2" x14ac:dyDescent="0.35">
      <c r="B40" s="42"/>
    </row>
    <row r="41" spans="2:2" x14ac:dyDescent="0.35">
      <c r="B41" s="42"/>
    </row>
    <row r="42" spans="2:2" x14ac:dyDescent="0.35">
      <c r="B42" s="42"/>
    </row>
    <row r="43" spans="2:2" x14ac:dyDescent="0.35">
      <c r="B43" s="42"/>
    </row>
    <row r="44" spans="2:2" x14ac:dyDescent="0.35">
      <c r="B44" s="42"/>
    </row>
    <row r="45" spans="2:2" x14ac:dyDescent="0.35">
      <c r="B45" s="42"/>
    </row>
    <row r="46" spans="2:2" x14ac:dyDescent="0.35">
      <c r="B46" s="42"/>
    </row>
    <row r="47" spans="2:2" x14ac:dyDescent="0.35">
      <c r="B47" s="42"/>
    </row>
    <row r="48" spans="2:2" x14ac:dyDescent="0.35">
      <c r="B48" s="42"/>
    </row>
    <row r="49" spans="2:2" x14ac:dyDescent="0.35">
      <c r="B49" s="42"/>
    </row>
    <row r="50" spans="2:2" x14ac:dyDescent="0.35">
      <c r="B50" s="42"/>
    </row>
    <row r="51" spans="2:2" x14ac:dyDescent="0.35">
      <c r="B51" s="42"/>
    </row>
    <row r="52" spans="2:2" x14ac:dyDescent="0.35">
      <c r="B52" s="42"/>
    </row>
    <row r="53" spans="2:2" x14ac:dyDescent="0.35">
      <c r="B53" s="42"/>
    </row>
    <row r="54" spans="2:2" x14ac:dyDescent="0.35">
      <c r="B54" s="42"/>
    </row>
    <row r="55" spans="2:2" x14ac:dyDescent="0.35">
      <c r="B55" s="42"/>
    </row>
    <row r="56" spans="2:2" x14ac:dyDescent="0.35">
      <c r="B56" s="42"/>
    </row>
    <row r="57" spans="2:2" x14ac:dyDescent="0.35">
      <c r="B57" s="42"/>
    </row>
    <row r="58" spans="2:2" x14ac:dyDescent="0.35">
      <c r="B58" s="42"/>
    </row>
    <row r="59" spans="2:2" x14ac:dyDescent="0.35">
      <c r="B59" s="42"/>
    </row>
    <row r="60" spans="2:2" x14ac:dyDescent="0.35">
      <c r="B60" s="42"/>
    </row>
    <row r="61" spans="2:2" x14ac:dyDescent="0.35">
      <c r="B61" s="42"/>
    </row>
    <row r="62" spans="2:2" x14ac:dyDescent="0.35">
      <c r="B62" s="42"/>
    </row>
    <row r="63" spans="2:2" x14ac:dyDescent="0.35">
      <c r="B63" s="42"/>
    </row>
    <row r="64" spans="2:2" x14ac:dyDescent="0.35">
      <c r="B64" s="42"/>
    </row>
    <row r="65" spans="2:2" x14ac:dyDescent="0.35">
      <c r="B65" s="42"/>
    </row>
    <row r="66" spans="2:2" x14ac:dyDescent="0.35">
      <c r="B66" s="42"/>
    </row>
    <row r="67" spans="2:2" x14ac:dyDescent="0.35">
      <c r="B67" s="42"/>
    </row>
    <row r="68" spans="2:2" x14ac:dyDescent="0.35">
      <c r="B68" s="42"/>
    </row>
    <row r="69" spans="2:2" x14ac:dyDescent="0.35">
      <c r="B69" s="42"/>
    </row>
    <row r="70" spans="2:2" x14ac:dyDescent="0.35">
      <c r="B70" s="42"/>
    </row>
    <row r="71" spans="2:2" x14ac:dyDescent="0.35">
      <c r="B71" s="42"/>
    </row>
    <row r="72" spans="2:2" x14ac:dyDescent="0.35">
      <c r="B72" s="42"/>
    </row>
    <row r="73" spans="2:2" x14ac:dyDescent="0.35">
      <c r="B73" s="42"/>
    </row>
    <row r="74" spans="2:2" x14ac:dyDescent="0.35">
      <c r="B74" s="42"/>
    </row>
    <row r="75" spans="2:2" x14ac:dyDescent="0.35">
      <c r="B75" s="42"/>
    </row>
    <row r="76" spans="2:2" x14ac:dyDescent="0.35">
      <c r="B76" s="42"/>
    </row>
    <row r="77" spans="2:2" x14ac:dyDescent="0.35">
      <c r="B77" s="42"/>
    </row>
    <row r="78" spans="2:2" x14ac:dyDescent="0.35">
      <c r="B78" s="42"/>
    </row>
    <row r="79" spans="2:2" x14ac:dyDescent="0.35">
      <c r="B79" s="42"/>
    </row>
    <row r="80" spans="2:2" x14ac:dyDescent="0.35">
      <c r="B80" s="42"/>
    </row>
    <row r="81" spans="2:2" x14ac:dyDescent="0.35">
      <c r="B81" s="42"/>
    </row>
    <row r="82" spans="2:2" x14ac:dyDescent="0.35">
      <c r="B82" s="42"/>
    </row>
    <row r="83" spans="2:2" x14ac:dyDescent="0.35">
      <c r="B83" s="42"/>
    </row>
    <row r="84" spans="2:2" x14ac:dyDescent="0.35">
      <c r="B84" s="42"/>
    </row>
    <row r="85" spans="2:2" x14ac:dyDescent="0.35">
      <c r="B85" s="42"/>
    </row>
    <row r="86" spans="2:2" x14ac:dyDescent="0.35">
      <c r="B86" s="42"/>
    </row>
    <row r="87" spans="2:2" x14ac:dyDescent="0.35">
      <c r="B87" s="42"/>
    </row>
    <row r="88" spans="2:2" x14ac:dyDescent="0.35">
      <c r="B88" s="42"/>
    </row>
    <row r="89" spans="2:2" x14ac:dyDescent="0.35">
      <c r="B89" s="42"/>
    </row>
    <row r="90" spans="2:2" x14ac:dyDescent="0.35">
      <c r="B90" s="42"/>
    </row>
    <row r="91" spans="2:2" x14ac:dyDescent="0.35">
      <c r="B91" s="42"/>
    </row>
    <row r="92" spans="2:2" x14ac:dyDescent="0.35">
      <c r="B92" s="42"/>
    </row>
    <row r="93" spans="2:2" x14ac:dyDescent="0.35">
      <c r="B93" s="42"/>
    </row>
    <row r="94" spans="2:2" x14ac:dyDescent="0.35">
      <c r="B94" s="42"/>
    </row>
    <row r="95" spans="2:2" x14ac:dyDescent="0.35">
      <c r="B95" s="42"/>
    </row>
    <row r="96" spans="2:2" x14ac:dyDescent="0.35">
      <c r="B96" s="42"/>
    </row>
    <row r="97" spans="2:2" x14ac:dyDescent="0.35">
      <c r="B97" s="42"/>
    </row>
    <row r="98" spans="2:2" x14ac:dyDescent="0.35">
      <c r="B98" s="42"/>
    </row>
    <row r="99" spans="2:2" x14ac:dyDescent="0.35">
      <c r="B99" s="42"/>
    </row>
    <row r="100" spans="2:2" x14ac:dyDescent="0.35">
      <c r="B100" s="42"/>
    </row>
    <row r="101" spans="2:2" x14ac:dyDescent="0.35">
      <c r="B101" s="42"/>
    </row>
    <row r="102" spans="2:2" x14ac:dyDescent="0.35">
      <c r="B102" s="42"/>
    </row>
    <row r="103" spans="2:2" x14ac:dyDescent="0.35">
      <c r="B103" s="42"/>
    </row>
    <row r="104" spans="2:2" x14ac:dyDescent="0.35">
      <c r="B104" s="42"/>
    </row>
    <row r="105" spans="2:2" x14ac:dyDescent="0.35">
      <c r="B105" s="42"/>
    </row>
    <row r="106" spans="2:2" x14ac:dyDescent="0.35">
      <c r="B106" s="42"/>
    </row>
  </sheetData>
  <sheetProtection algorithmName="SHA-512" hashValue="TYhw7+QA7yMZFNnXUIKshp/p6V6rJokJxJFM6OZPuMYN77agth+o1wiwicQ3mDieFhLltJ8PgjKVPUcPwj5wSQ==" saltValue="gelq8kRyYF9A65dnEQ8Zd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3EB79-0F81-43FB-B628-492C1F483946}">
  <dimension ref="A1:P42"/>
  <sheetViews>
    <sheetView showGridLines="0" workbookViewId="0">
      <selection activeCell="C1" sqref="C1:E1"/>
    </sheetView>
  </sheetViews>
  <sheetFormatPr defaultColWidth="9.1796875" defaultRowHeight="14.5" x14ac:dyDescent="0.35"/>
  <cols>
    <col min="1" max="2" width="9.1796875" style="6"/>
    <col min="3" max="3" width="20.54296875" style="6" customWidth="1"/>
    <col min="4" max="4" width="14" style="6" customWidth="1"/>
    <col min="5" max="5" width="50.26953125" style="6" customWidth="1"/>
    <col min="6" max="6" width="26.81640625" style="6" customWidth="1"/>
    <col min="7" max="7" width="11.1796875" style="6" customWidth="1"/>
    <col min="8" max="9" width="9.1796875" style="6"/>
    <col min="10" max="16" width="9.1796875" style="6" hidden="1" customWidth="1"/>
    <col min="17" max="21" width="0" style="6" hidden="1" customWidth="1"/>
    <col min="22" max="16384" width="9.1796875" style="6"/>
  </cols>
  <sheetData>
    <row r="1" spans="1:12" ht="18.5" x14ac:dyDescent="0.45">
      <c r="C1" s="29" t="s">
        <v>16</v>
      </c>
      <c r="D1" s="29"/>
      <c r="E1" s="29"/>
    </row>
    <row r="2" spans="1:12" ht="30" customHeight="1" x14ac:dyDescent="0.5">
      <c r="B2" s="9" t="s">
        <v>17</v>
      </c>
      <c r="C2" s="47">
        <v>2022</v>
      </c>
      <c r="D2" s="4"/>
      <c r="E2" s="5"/>
      <c r="G2" s="10" t="s">
        <v>15</v>
      </c>
    </row>
    <row r="3" spans="1:12" ht="31.5" customHeight="1" x14ac:dyDescent="0.45">
      <c r="A3" s="6">
        <v>1</v>
      </c>
      <c r="B3" s="11" t="s">
        <v>18</v>
      </c>
      <c r="C3" s="48">
        <v>32000</v>
      </c>
      <c r="E3" s="30" t="str">
        <f>CONCATENATE(C3," ","TL'ye kadar"," ","(0","-",C3,".-TL)")</f>
        <v>32000 TL'ye kadar (0-32000.-TL)</v>
      </c>
      <c r="F3" s="30"/>
      <c r="G3" s="49">
        <v>15</v>
      </c>
      <c r="K3" s="6">
        <v>4800</v>
      </c>
    </row>
    <row r="4" spans="1:12" ht="34.5" customHeight="1" x14ac:dyDescent="0.45">
      <c r="A4" s="6">
        <v>2</v>
      </c>
      <c r="B4" s="12" t="s">
        <v>19</v>
      </c>
      <c r="C4" s="48">
        <v>70000</v>
      </c>
      <c r="E4" s="30" t="str">
        <f>CONCATENATE(C4,"-TL'nin"," ",C3,"-TL'si için"," ",K3,"-TL, fazlası","( ",C4,"-",C3,"-TL)")</f>
        <v>70000-TL'nin 32000-TL'si için 4800-TL, fazlası( 70000-32000-TL)</v>
      </c>
      <c r="F4" s="30"/>
      <c r="G4" s="49">
        <v>20</v>
      </c>
      <c r="K4" s="6">
        <v>7600</v>
      </c>
      <c r="L4" s="6">
        <v>12400</v>
      </c>
    </row>
    <row r="5" spans="1:12" ht="36" customHeight="1" x14ac:dyDescent="0.45">
      <c r="A5" s="6">
        <v>3</v>
      </c>
      <c r="B5" s="13" t="s">
        <v>20</v>
      </c>
      <c r="C5" s="48">
        <v>250000</v>
      </c>
      <c r="E5" s="30" t="str">
        <f>CONCATENATE(C5,"-TL'nin"," ",C4," ","- TL'si için"," ",L4,"-TL"," ","fazlası","(",C5,"-",C4,"-TL)")</f>
        <v>250000-TL'nin 70000 - TL'si için 12400-TL fazlası(250000-70000-TL)</v>
      </c>
      <c r="F5" s="30"/>
      <c r="G5" s="49">
        <v>27</v>
      </c>
    </row>
    <row r="6" spans="1:12" ht="30.75" customHeight="1" x14ac:dyDescent="0.45">
      <c r="E6" s="30" t="str">
        <f>CONCATENATE(C5," ","- TL'den fazla için"," ",L5,"-TL"," ")</f>
        <v xml:space="preserve">250000 - TL'den fazla için -TL </v>
      </c>
      <c r="F6" s="30"/>
      <c r="G6" s="49">
        <v>35</v>
      </c>
    </row>
    <row r="11" spans="1:12" ht="15.5" x14ac:dyDescent="0.35">
      <c r="C11" s="14" t="s">
        <v>21</v>
      </c>
      <c r="D11" s="50">
        <v>7.5900000000000004E-3</v>
      </c>
    </row>
    <row r="12" spans="1:12" x14ac:dyDescent="0.35">
      <c r="C12" s="15"/>
      <c r="D12" s="16"/>
    </row>
    <row r="14" spans="1:12" x14ac:dyDescent="0.35">
      <c r="B14" s="17" t="s">
        <v>27</v>
      </c>
    </row>
    <row r="16" spans="1:12" x14ac:dyDescent="0.35">
      <c r="B16" s="31"/>
      <c r="C16" s="31"/>
      <c r="D16" s="31"/>
    </row>
    <row r="17" spans="3:10" x14ac:dyDescent="0.35">
      <c r="C17" s="18"/>
    </row>
    <row r="18" spans="3:10" hidden="1" x14ac:dyDescent="0.35"/>
    <row r="19" spans="3:10" hidden="1" x14ac:dyDescent="0.35">
      <c r="C19" s="19">
        <v>15</v>
      </c>
      <c r="D19" s="19">
        <v>16</v>
      </c>
      <c r="E19" s="19">
        <v>17</v>
      </c>
      <c r="F19" s="19">
        <v>18</v>
      </c>
    </row>
    <row r="20" spans="3:10" ht="29.5" hidden="1" x14ac:dyDescent="0.4">
      <c r="C20" s="20" t="s">
        <v>22</v>
      </c>
      <c r="D20" s="21" t="s">
        <v>3</v>
      </c>
      <c r="E20" s="21" t="s">
        <v>4</v>
      </c>
      <c r="F20" s="21" t="s">
        <v>4</v>
      </c>
      <c r="G20" s="21" t="s">
        <v>5</v>
      </c>
      <c r="H20" s="21" t="s">
        <v>5</v>
      </c>
      <c r="I20" s="21"/>
      <c r="J20" s="21"/>
    </row>
    <row r="21" spans="3:10" hidden="1" x14ac:dyDescent="0.35">
      <c r="C21" s="22">
        <v>15</v>
      </c>
      <c r="D21" s="23">
        <v>15</v>
      </c>
      <c r="E21" s="16">
        <v>0</v>
      </c>
      <c r="F21" s="24">
        <v>0</v>
      </c>
      <c r="G21" s="16">
        <v>0</v>
      </c>
      <c r="H21" s="24">
        <v>0</v>
      </c>
      <c r="I21" s="16"/>
      <c r="J21" s="24"/>
    </row>
    <row r="22" spans="3:10" hidden="1" x14ac:dyDescent="0.35">
      <c r="C22" s="25"/>
    </row>
    <row r="23" spans="3:10" hidden="1" x14ac:dyDescent="0.35"/>
    <row r="24" spans="3:10" hidden="1" x14ac:dyDescent="0.35"/>
    <row r="25" spans="3:10" hidden="1" x14ac:dyDescent="0.35"/>
    <row r="26" spans="3:10" hidden="1" x14ac:dyDescent="0.35"/>
    <row r="27" spans="3:10" hidden="1" x14ac:dyDescent="0.35">
      <c r="D27" s="26">
        <v>15</v>
      </c>
    </row>
    <row r="28" spans="3:10" hidden="1" x14ac:dyDescent="0.35">
      <c r="D28" s="26">
        <v>15</v>
      </c>
    </row>
    <row r="29" spans="3:10" hidden="1" x14ac:dyDescent="0.35">
      <c r="D29" s="26">
        <v>0</v>
      </c>
    </row>
    <row r="30" spans="3:10" hidden="1" x14ac:dyDescent="0.35">
      <c r="D30" s="27">
        <v>0</v>
      </c>
    </row>
    <row r="31" spans="3:10" hidden="1" x14ac:dyDescent="0.35">
      <c r="D31" s="26"/>
    </row>
    <row r="32" spans="3:10" hidden="1" x14ac:dyDescent="0.35">
      <c r="C32" s="25" t="s">
        <v>23</v>
      </c>
      <c r="D32" s="26">
        <v>15</v>
      </c>
    </row>
    <row r="33" spans="2:2" hidden="1" x14ac:dyDescent="0.35"/>
    <row r="34" spans="2:2" hidden="1" x14ac:dyDescent="0.35"/>
    <row r="35" spans="2:2" hidden="1" x14ac:dyDescent="0.35"/>
    <row r="36" spans="2:2" hidden="1" x14ac:dyDescent="0.35"/>
    <row r="37" spans="2:2" hidden="1" x14ac:dyDescent="0.35"/>
    <row r="38" spans="2:2" hidden="1" x14ac:dyDescent="0.35"/>
    <row r="39" spans="2:2" hidden="1" x14ac:dyDescent="0.35"/>
    <row r="42" spans="2:2" ht="15.5" x14ac:dyDescent="0.35">
      <c r="B42" s="28"/>
    </row>
  </sheetData>
  <sheetProtection algorithmName="SHA-512" hashValue="53wBKgIRLuld0N6iLFikK9LlX6O2hEb+LBTYSiox+GgkqQ7y0P5Kmsm4xABw8wDjUDESn1lsezRY8zzpdn1GRQ==" saltValue="I4klxo+sqYYblD4C5jklkQ==" spinCount="100000" sheet="1" formatCells="0" formatColumns="0" formatRows="0" insertColumns="0" insertRows="0" insertHyperlinks="0" deleteColumns="0" deleteRows="0" sort="0" autoFilter="0" pivotTables="0"/>
  <mergeCells count="6">
    <mergeCell ref="B16:D16"/>
    <mergeCell ref="C1:E1"/>
    <mergeCell ref="E3:F3"/>
    <mergeCell ref="E4:F4"/>
    <mergeCell ref="E5:F5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Vergi Hesaplama</vt:lpstr>
      <vt:lpstr>Vergi Oranları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AKÜ</dc:creator>
  <cp:lastModifiedBy>AKÜ</cp:lastModifiedBy>
  <cp:lastPrinted>2022-04-07T12:18:07Z</cp:lastPrinted>
  <dcterms:created xsi:type="dcterms:W3CDTF">2022-03-22T05:55:57Z</dcterms:created>
  <dcterms:modified xsi:type="dcterms:W3CDTF">2022-04-07T12:26:10Z</dcterms:modified>
</cp:coreProperties>
</file>