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60" activeTab="0"/>
  </bookViews>
  <sheets>
    <sheet name="Bilgi Giriş Sayfası" sheetId="1" r:id="rId1"/>
    <sheet name="İcmal" sheetId="2" r:id="rId2"/>
    <sheet name="Bordo" sheetId="3" r:id="rId3"/>
    <sheet name="Banka" sheetId="4" r:id="rId4"/>
    <sheet name="Nakit" sheetId="5" r:id="rId5"/>
    <sheet name="Unvan" sheetId="6" r:id="rId6"/>
    <sheet name="Kurum" sheetId="7" r:id="rId7"/>
    <sheet name="Ders Adı" sheetId="8" r:id="rId8"/>
    <sheet name="Birim Adı" sheetId="9" r:id="rId9"/>
    <sheet name="Banka İsim" sheetId="10" r:id="rId10"/>
  </sheets>
  <definedNames>
    <definedName name="_xlnm._FilterDatabase" localSheetId="0" hidden="1">'Bilgi Giriş Sayfası'!$C$114:$Y$233</definedName>
    <definedName name="_xlnm._FilterDatabase" localSheetId="2" hidden="1">'Bordo'!$X$6:$X$63</definedName>
    <definedName name="KADRO_ÜNVANI">'Unvan'!$C$4:$C$8</definedName>
    <definedName name="txtYil">'Nakit'!$Q$4</definedName>
    <definedName name="_xlnm.Print_Area" localSheetId="3">'Banka'!$D$30:$J$92</definedName>
    <definedName name="_xlnm.Print_Area" localSheetId="2">'Bordo'!$B$1:$V$68</definedName>
    <definedName name="_xlnm.Print_Area" localSheetId="1">'İcmal'!$B$1:$T$58</definedName>
  </definedNames>
  <calcPr fullCalcOnLoad="1"/>
</workbook>
</file>

<file path=xl/comments1.xml><?xml version="1.0" encoding="utf-8"?>
<comments xmlns="http://schemas.openxmlformats.org/spreadsheetml/2006/main">
  <authors>
    <author>xx</author>
    <author>hp</author>
  </authors>
  <commentList>
    <comment ref="L107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GİRİNİZ</t>
        </r>
      </text>
    </comment>
    <comment ref="L108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GİRİNİZ</t>
        </r>
      </text>
    </comment>
    <comment ref="L109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GİRİNİZ</t>
        </r>
      </text>
    </comment>
    <comment ref="L110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GİRİNİZ</t>
        </r>
      </text>
    </comment>
    <comment ref="N107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GİRİNİZ</t>
        </r>
      </text>
    </comment>
    <comment ref="N108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GİRİNİZ</t>
        </r>
      </text>
    </comment>
    <comment ref="N110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GİRİNİZ</t>
        </r>
      </text>
    </comment>
    <comment ref="N111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GİRİNİZ</t>
        </r>
      </text>
    </comment>
    <comment ref="M114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ELLE GİRİLECEK
</t>
        </r>
      </text>
    </comment>
    <comment ref="N114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ELLE GİRİLECEK</t>
        </r>
      </text>
    </comment>
    <comment ref="P114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ELLE GİRİLECEK</t>
        </r>
      </text>
    </comment>
    <comment ref="R114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ELLE GİRİLECEK</t>
        </r>
      </text>
    </comment>
    <comment ref="U114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ELLE GİRLECEK
</t>
        </r>
      </text>
    </comment>
    <comment ref="AW107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Değişken</t>
        </r>
      </text>
    </comment>
    <comment ref="AX107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Değişken</t>
        </r>
      </text>
    </comment>
    <comment ref="AX109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Değişken</t>
        </r>
      </text>
    </comment>
    <comment ref="AX110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SABİT</t>
        </r>
      </text>
    </comment>
  </commentList>
</comments>
</file>

<file path=xl/comments2.xml><?xml version="1.0" encoding="utf-8"?>
<comments xmlns="http://schemas.openxmlformats.org/spreadsheetml/2006/main">
  <authors>
    <author>xx</author>
  </authors>
  <commentList>
    <comment ref="H4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ELLE GİRİLECEK
</t>
        </r>
      </text>
    </comment>
    <comment ref="I4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ELLE GİRİLECEK</t>
        </r>
      </text>
    </comment>
    <comment ref="K4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ELLE GİRİLECEK</t>
        </r>
      </text>
    </comment>
    <comment ref="M4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ELLE GİRİLECEK</t>
        </r>
      </text>
    </comment>
  </commentList>
</comments>
</file>

<file path=xl/comments3.xml><?xml version="1.0" encoding="utf-8"?>
<comments xmlns="http://schemas.openxmlformats.org/spreadsheetml/2006/main">
  <authors>
    <author>xx</author>
    <author>AK?</author>
  </authors>
  <commentList>
    <comment ref="H38" authorId="0">
      <text>
        <r>
          <rPr>
            <b/>
            <sz val="9"/>
            <rFont val="Tahoma"/>
            <family val="2"/>
          </rPr>
          <t>xx:</t>
        </r>
        <r>
          <rPr>
            <sz val="9"/>
            <rFont val="Tahoma"/>
            <family val="2"/>
          </rPr>
          <t xml:space="preserve">
ELLE GİRLECEK
</t>
        </r>
      </text>
    </comment>
    <comment ref="Z5" authorId="1">
      <text>
        <r>
          <rPr>
            <b/>
            <sz val="9"/>
            <rFont val="Tahoma"/>
            <family val="2"/>
          </rPr>
          <t>AKÜ:</t>
        </r>
        <r>
          <rPr>
            <sz val="9"/>
            <rFont val="Tahoma"/>
            <family val="2"/>
          </rPr>
          <t xml:space="preserve">
DİKKAT</t>
        </r>
        <r>
          <rPr>
            <sz val="9"/>
            <color indexed="10"/>
            <rFont val="Tahoma"/>
            <family val="2"/>
          </rPr>
          <t xml:space="preserve"> !!!!!</t>
        </r>
        <r>
          <rPr>
            <sz val="9"/>
            <rFont val="Tahoma"/>
            <family val="2"/>
          </rPr>
          <t xml:space="preserve">
Önceki Ödemelerde İstisna Tutarı Tamamen Kullanılmışsa  ve Gelir Vergisi Hesaplanıyorsa BOŞ Bırakınız  </t>
        </r>
        <r>
          <rPr>
            <sz val="9"/>
            <color indexed="10"/>
            <rFont val="Tahoma"/>
            <family val="2"/>
          </rPr>
          <t>!!!!!!!!!!!!!!!!!!!!</t>
        </r>
        <r>
          <rPr>
            <sz val="9"/>
            <rFont val="Tahoma"/>
            <family val="2"/>
          </rPr>
          <t xml:space="preserve">
</t>
        </r>
      </text>
    </comment>
    <comment ref="AA5" authorId="1">
      <text>
        <r>
          <rPr>
            <b/>
            <sz val="9"/>
            <rFont val="Tahoma"/>
            <family val="2"/>
          </rPr>
          <t>AKÜ:</t>
        </r>
        <r>
          <rPr>
            <sz val="9"/>
            <rFont val="Tahoma"/>
            <family val="2"/>
          </rPr>
          <t xml:space="preserve">
DİKKAT</t>
        </r>
        <r>
          <rPr>
            <sz val="9"/>
            <color indexed="10"/>
            <rFont val="Tahoma"/>
            <family val="2"/>
          </rPr>
          <t xml:space="preserve"> !!!!!</t>
        </r>
        <r>
          <rPr>
            <sz val="9"/>
            <rFont val="Tahoma"/>
            <family val="2"/>
          </rPr>
          <t xml:space="preserve">
Önceki Ödemelerde İstisna Tutarı Tamamen Kullanılmışsa  ve Gelir Vergisi Hesaplanıyorsa BOŞ Bırakınız  </t>
        </r>
        <r>
          <rPr>
            <sz val="9"/>
            <color indexed="10"/>
            <rFont val="Tahoma"/>
            <family val="2"/>
          </rPr>
          <t>!!!!!!!!!!!!!!!!!!!!</t>
        </r>
        <r>
          <rPr>
            <sz val="9"/>
            <rFont val="Tahoma"/>
            <family val="2"/>
          </rPr>
          <t xml:space="preserve">
</t>
        </r>
      </text>
    </comment>
    <comment ref="AB5" authorId="1">
      <text>
        <r>
          <rPr>
            <b/>
            <sz val="9"/>
            <rFont val="Tahoma"/>
            <family val="2"/>
          </rPr>
          <t>AKÜ:</t>
        </r>
        <r>
          <rPr>
            <sz val="9"/>
            <rFont val="Tahoma"/>
            <family val="2"/>
          </rPr>
          <t xml:space="preserve">
DİKKAT</t>
        </r>
        <r>
          <rPr>
            <sz val="9"/>
            <color indexed="10"/>
            <rFont val="Tahoma"/>
            <family val="2"/>
          </rPr>
          <t xml:space="preserve"> !!!!!</t>
        </r>
        <r>
          <rPr>
            <sz val="9"/>
            <rFont val="Tahoma"/>
            <family val="2"/>
          </rPr>
          <t xml:space="preserve">
Önceki Ödemelerde İstisna Tutarı Tamamen Kullanılmışsa  ve Gelir Vergisi Hesaplanıyorsa BOŞ Bırakınız  </t>
        </r>
        <r>
          <rPr>
            <sz val="9"/>
            <color indexed="10"/>
            <rFont val="Tahoma"/>
            <family val="2"/>
          </rPr>
          <t>!!!!!!!!!!!!!!!!!!!!</t>
        </r>
        <r>
          <rPr>
            <sz val="9"/>
            <rFont val="Tahoma"/>
            <family val="2"/>
          </rPr>
          <t xml:space="preserve">
</t>
        </r>
      </text>
    </comment>
    <comment ref="Z38" authorId="1">
      <text>
        <r>
          <rPr>
            <b/>
            <sz val="9"/>
            <rFont val="Tahoma"/>
            <family val="2"/>
          </rPr>
          <t>AKÜ:</t>
        </r>
        <r>
          <rPr>
            <sz val="9"/>
            <rFont val="Tahoma"/>
            <family val="2"/>
          </rPr>
          <t xml:space="preserve">
DİKKAT</t>
        </r>
        <r>
          <rPr>
            <sz val="9"/>
            <color indexed="10"/>
            <rFont val="Tahoma"/>
            <family val="2"/>
          </rPr>
          <t xml:space="preserve"> !!!!!</t>
        </r>
        <r>
          <rPr>
            <sz val="9"/>
            <rFont val="Tahoma"/>
            <family val="2"/>
          </rPr>
          <t xml:space="preserve">
Önceki Ödemelerde İstisna Tutarı Tamamen Kullanılmışsa  ve Gelir Vergisi Hesaplanıyorsa BOŞ Bırakınız  </t>
        </r>
        <r>
          <rPr>
            <sz val="9"/>
            <color indexed="10"/>
            <rFont val="Tahoma"/>
            <family val="2"/>
          </rPr>
          <t>!!!!!!!!!!!!!!!!!!!!</t>
        </r>
        <r>
          <rPr>
            <sz val="9"/>
            <rFont val="Tahoma"/>
            <family val="2"/>
          </rPr>
          <t xml:space="preserve">
</t>
        </r>
      </text>
    </comment>
    <comment ref="AA38" authorId="1">
      <text>
        <r>
          <rPr>
            <b/>
            <sz val="9"/>
            <rFont val="Tahoma"/>
            <family val="2"/>
          </rPr>
          <t>AKÜ:</t>
        </r>
        <r>
          <rPr>
            <sz val="9"/>
            <rFont val="Tahoma"/>
            <family val="2"/>
          </rPr>
          <t xml:space="preserve">
DİKKAT</t>
        </r>
        <r>
          <rPr>
            <sz val="9"/>
            <color indexed="10"/>
            <rFont val="Tahoma"/>
            <family val="2"/>
          </rPr>
          <t xml:space="preserve"> !!!!!</t>
        </r>
        <r>
          <rPr>
            <sz val="9"/>
            <rFont val="Tahoma"/>
            <family val="2"/>
          </rPr>
          <t xml:space="preserve">
Önceki Ödemelerde İstisna Tutarı Tamamen Kullanılmışsa  ve Gelir Vergisi Hesaplanıyorsa BOŞ Bırakınız  </t>
        </r>
        <r>
          <rPr>
            <sz val="9"/>
            <color indexed="10"/>
            <rFont val="Tahoma"/>
            <family val="2"/>
          </rPr>
          <t>!!!!!!!!!!!!!!!!!!!!</t>
        </r>
        <r>
          <rPr>
            <sz val="9"/>
            <rFont val="Tahoma"/>
            <family val="2"/>
          </rPr>
          <t xml:space="preserve">
</t>
        </r>
      </text>
    </comment>
    <comment ref="AB38" authorId="1">
      <text>
        <r>
          <rPr>
            <b/>
            <sz val="9"/>
            <rFont val="Tahoma"/>
            <family val="2"/>
          </rPr>
          <t>AKÜ:</t>
        </r>
        <r>
          <rPr>
            <sz val="9"/>
            <rFont val="Tahoma"/>
            <family val="2"/>
          </rPr>
          <t xml:space="preserve">
DİKKAT</t>
        </r>
        <r>
          <rPr>
            <sz val="9"/>
            <color indexed="10"/>
            <rFont val="Tahoma"/>
            <family val="2"/>
          </rPr>
          <t xml:space="preserve"> !!!!!</t>
        </r>
        <r>
          <rPr>
            <sz val="9"/>
            <rFont val="Tahoma"/>
            <family val="2"/>
          </rPr>
          <t xml:space="preserve">
Önceki Ödemelerde İstisna Tutarı Tamamen Kullanılmışsa  ve Gelir Vergisi Hesaplanıyorsa BOŞ Bırakınız  </t>
        </r>
        <r>
          <rPr>
            <sz val="9"/>
            <color indexed="10"/>
            <rFont val="Tahoma"/>
            <family val="2"/>
          </rPr>
          <t>!!!!!!!!!!!!!!!!!!!!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<sst xmlns="http://schemas.openxmlformats.org/spreadsheetml/2006/main" count="585" uniqueCount="307">
  <si>
    <t>Adı Soyadı</t>
  </si>
  <si>
    <t>Ünvanı</t>
  </si>
  <si>
    <t>TOPLAM</t>
  </si>
  <si>
    <t>Toplam</t>
  </si>
  <si>
    <t xml:space="preserve"> </t>
  </si>
  <si>
    <t>Bütçe Yılı</t>
  </si>
  <si>
    <t>Ait Olduğu Ay</t>
  </si>
  <si>
    <t>Ocak</t>
  </si>
  <si>
    <t>SIRA NO</t>
  </si>
  <si>
    <t>ÜNVANI</t>
  </si>
  <si>
    <t>ADI SOYADI</t>
  </si>
  <si>
    <t>DAMGA VERGİSİ. TL</t>
  </si>
  <si>
    <t>Kesinti Toplamı</t>
  </si>
  <si>
    <t>NET ELE GEÇEN TL</t>
  </si>
  <si>
    <t>AÇIKLAMA</t>
  </si>
  <si>
    <t>T O P L A M</t>
  </si>
  <si>
    <t>GERÇEKLEŞTİRME GÖREVLİSİ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</si>
  <si>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</si>
  <si>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</si>
  <si>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</si>
  <si>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</si>
  <si>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</si>
  <si>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</si>
  <si>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</si>
  <si>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</si>
  <si>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</si>
  <si>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</si>
  <si>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</si>
  <si>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Muhasebe Birimi Kodu</t>
  </si>
  <si>
    <t/>
  </si>
  <si>
    <t>Muhasebe Birimi Adı</t>
  </si>
  <si>
    <t>Afyon Kocatepe Üniversitesi</t>
  </si>
  <si>
    <t xml:space="preserve">İ l g i l i n i n </t>
  </si>
  <si>
    <t>Adı, Soyadı/Ünvanı</t>
  </si>
  <si>
    <t>Kurum-Birim Kodu</t>
  </si>
  <si>
    <t>Birim</t>
  </si>
  <si>
    <t>Yevmiyenin</t>
  </si>
  <si>
    <t>Tarihi</t>
  </si>
  <si>
    <t>T.C./ Vergi Kimlik No</t>
  </si>
  <si>
    <t>No.su</t>
  </si>
  <si>
    <t>Banka Şube Adı</t>
  </si>
  <si>
    <t>Kurum Adı</t>
  </si>
  <si>
    <t>Banka Hesap Numarası</t>
  </si>
  <si>
    <t>Birim Adı</t>
  </si>
  <si>
    <t>Bağlı Olduğu Vergi Dairesi</t>
  </si>
  <si>
    <t>Hesap No</t>
  </si>
  <si>
    <t>Kurumsal Kod</t>
  </si>
  <si>
    <t>Fonksiyonel Kod</t>
  </si>
  <si>
    <t>Finans</t>
  </si>
  <si>
    <t>Ekonomik /</t>
  </si>
  <si>
    <t>T u t a r</t>
  </si>
  <si>
    <t>Hesap / Ayrıntı Adı</t>
  </si>
  <si>
    <t>Kodu</t>
  </si>
  <si>
    <t>Y. Hesap Kodu</t>
  </si>
  <si>
    <t>B o r ç</t>
  </si>
  <si>
    <t>A l a c a k</t>
  </si>
  <si>
    <t>630</t>
  </si>
  <si>
    <t>00</t>
  </si>
  <si>
    <t>02</t>
  </si>
  <si>
    <t>103</t>
  </si>
  <si>
    <t>Verilen Gönderme Emirleri Hesabı</t>
  </si>
  <si>
    <t>Bordrodaki TOPLAM Hakediş (Bütçe Gideri Tahakkuk TOPLAMI)</t>
  </si>
  <si>
    <t>S.N</t>
  </si>
  <si>
    <t>T.C Kimlik No</t>
  </si>
  <si>
    <t>Kurumu</t>
  </si>
  <si>
    <t>Banka Adı</t>
  </si>
  <si>
    <t>Üniversiteler Arası Kurul</t>
  </si>
  <si>
    <t>Abant İzzet Baysal Üniversitesi</t>
  </si>
  <si>
    <t>Abdullah Gul Unıversıtesı</t>
  </si>
  <si>
    <t>Adana Bilim Ve Teknoloji Üniversitesi</t>
  </si>
  <si>
    <t>Adıyaman Üniversitesi</t>
  </si>
  <si>
    <t>Adnan Menderes Üniversitesi</t>
  </si>
  <si>
    <t>Ağrı İbrahim Çeçen Üniversitesi</t>
  </si>
  <si>
    <t>Ahi Evran Üniversitesi</t>
  </si>
  <si>
    <t>Akdeniz Üniversitesi</t>
  </si>
  <si>
    <t>Aksaray Üniversitesi</t>
  </si>
  <si>
    <t>Amasya Üniversitesi</t>
  </si>
  <si>
    <t>Anadolu Üniversitesi</t>
  </si>
  <si>
    <t>Ankara Üniversitesi</t>
  </si>
  <si>
    <t>Ardahan Üniversitesi</t>
  </si>
  <si>
    <t>Artvin Çoruh Üniversitesi</t>
  </si>
  <si>
    <t>Atatürk Üniversitesi</t>
  </si>
  <si>
    <t>Balıkesir Üniversitesi</t>
  </si>
  <si>
    <t>Bartın Üniversitesi</t>
  </si>
  <si>
    <t>Batman Üniversitesi</t>
  </si>
  <si>
    <t>Bayburt Üniversitesi</t>
  </si>
  <si>
    <t>Bilecik Şeyh Edebali Üniversitesi</t>
  </si>
  <si>
    <t>Bingöl Üniversitesi</t>
  </si>
  <si>
    <t>Bitlis Eren Üniversitesi</t>
  </si>
  <si>
    <t>Boğaziçi Üniversitesi</t>
  </si>
  <si>
    <t>Bozok Üniversitesi</t>
  </si>
  <si>
    <t>Bursa Teknik Üniversitesi</t>
  </si>
  <si>
    <t>Bülent Ecevit Üniversitesi</t>
  </si>
  <si>
    <t>Celal Bayar Üniversitesi</t>
  </si>
  <si>
    <t>Cumhuriyet Üniversitesi</t>
  </si>
  <si>
    <t>Çanakkale Onsekiz Mart Üniversitesi</t>
  </si>
  <si>
    <t>Çankırı Karatekin Üniversitesi</t>
  </si>
  <si>
    <t>Çukurova Üniversitesi</t>
  </si>
  <si>
    <t>Dicle Üniversitesi</t>
  </si>
  <si>
    <t>Dokuz Eylül Üniversitesi</t>
  </si>
  <si>
    <t>Dumlupınar Üniversitesi</t>
  </si>
  <si>
    <t>Düzce Üniversitesi</t>
  </si>
  <si>
    <t>Ege Üniversitesi</t>
  </si>
  <si>
    <t>Erciyes Üniversitesi</t>
  </si>
  <si>
    <t>Erzincan Üniversitesi</t>
  </si>
  <si>
    <t>Erzurum Teknık Unıversıtesı</t>
  </si>
  <si>
    <t>Eskişehir Osmangazi Üniversitesi</t>
  </si>
  <si>
    <t>Fırat Üniversitesi</t>
  </si>
  <si>
    <t>Galatasaray Üniversitesi</t>
  </si>
  <si>
    <t>Gazi Üniversitesi</t>
  </si>
  <si>
    <t>Gaziantep Üniversitesi</t>
  </si>
  <si>
    <t>Gaziosmanpaşa Üniversitesi</t>
  </si>
  <si>
    <t>Gebze Yüksek Teknoloji Enstitüsü</t>
  </si>
  <si>
    <t>Giresun Üniversitesi</t>
  </si>
  <si>
    <t>Gümüşhane Üniversitesi</t>
  </si>
  <si>
    <t>Hacettepe Üniversitesi</t>
  </si>
  <si>
    <t>Hakkari Üniversitesi</t>
  </si>
  <si>
    <t>Harran Üniversitesi</t>
  </si>
  <si>
    <t>Hitit Üniversitesi</t>
  </si>
  <si>
    <t>Iğdır Üniversitesi</t>
  </si>
  <si>
    <t>Istanbul Medeniyet Üniversitesi</t>
  </si>
  <si>
    <t>İnönü Üniversitesi</t>
  </si>
  <si>
    <t>İstanbul Teknik Üniversitesi</t>
  </si>
  <si>
    <t>İstanbul Üniversitesi</t>
  </si>
  <si>
    <t>İzmir Katip Çelebi Üniversitesi</t>
  </si>
  <si>
    <t>İzmir Yüksek Teknoloji Enstitüsü</t>
  </si>
  <si>
    <t>Kafkas Üniversitesi</t>
  </si>
  <si>
    <t>Kahramanmaraş Sütçü İmam Üniversitesi</t>
  </si>
  <si>
    <t>Karabük Üniversitesi</t>
  </si>
  <si>
    <t>Karadeniz Teknik Üniversitesi</t>
  </si>
  <si>
    <t>Karamanoğlu Mehmetbey Üniversitesi</t>
  </si>
  <si>
    <t>Kastamonu Üniversitesi</t>
  </si>
  <si>
    <t>Kırıkkale Üniversitesi</t>
  </si>
  <si>
    <t>Kırklareli Üniversitesi</t>
  </si>
  <si>
    <t>Kilis 7 Aralık Üniversitesi</t>
  </si>
  <si>
    <t>Kocaeli Üniversitesi</t>
  </si>
  <si>
    <t>Mardin Artuklu Üniversitesi</t>
  </si>
  <si>
    <t>Marmara Üniversitesi</t>
  </si>
  <si>
    <t>Mehmet Akif Ersoy Üniversitesi</t>
  </si>
  <si>
    <t>Mersin Üniversitesi</t>
  </si>
  <si>
    <t>Mimar Sinan Güzel Sanatlar Üniversitesi</t>
  </si>
  <si>
    <t>Muğla Sıtkı Koçman Üniversitesi</t>
  </si>
  <si>
    <t>Mustafa Kemal Üniversitesi</t>
  </si>
  <si>
    <t>Muş Alparslan Üniversitesi</t>
  </si>
  <si>
    <t>Namık Kemal Üniversitesi</t>
  </si>
  <si>
    <t>Necmettin Erbakan Üniversitesi</t>
  </si>
  <si>
    <t>Nevşehir Üniversitesi</t>
  </si>
  <si>
    <t>Niğde Üniversitesi</t>
  </si>
  <si>
    <t>Ondokuz Mayıs Üniversitesi</t>
  </si>
  <si>
    <t>Ordu Üniversitesi</t>
  </si>
  <si>
    <t>Orta Doğu Teknik Üniversitesi</t>
  </si>
  <si>
    <t>Osmaniye Korkut Ata Üniversitesi</t>
  </si>
  <si>
    <t>Pamukkale Üniversitesi</t>
  </si>
  <si>
    <t>Recep Tayyip Erdoğan Üniversitesi</t>
  </si>
  <si>
    <t>Sakarya Üniversitesi</t>
  </si>
  <si>
    <t>Selçuk Üniversitesi</t>
  </si>
  <si>
    <t>Siirt Üniversitesi</t>
  </si>
  <si>
    <t>Sinop Üniversitesi</t>
  </si>
  <si>
    <t>Süleyman Demirel Üniversitesi</t>
  </si>
  <si>
    <t>Şırnak Üniversitesi</t>
  </si>
  <si>
    <t>Trakya Üniversitesi</t>
  </si>
  <si>
    <t>Tunceli Üniversitesi</t>
  </si>
  <si>
    <t>Türk-Alman Üniversitesi</t>
  </si>
  <si>
    <t>Uludağ Üniversitesi</t>
  </si>
  <si>
    <t>Uşak Üniversitesi</t>
  </si>
  <si>
    <t>Yalova Üniversitesi</t>
  </si>
  <si>
    <t>Yıldırım Beyazıt Üniversitesi</t>
  </si>
  <si>
    <t>Yıldız Teknik Üniversitesi</t>
  </si>
  <si>
    <t>Yüzüncü Yıl Üniversitesi</t>
  </si>
  <si>
    <t>Abank</t>
  </si>
  <si>
    <t>Akbank</t>
  </si>
  <si>
    <t>Anadolubank</t>
  </si>
  <si>
    <t xml:space="preserve">Bank Asya </t>
  </si>
  <si>
    <t xml:space="preserve">Birleşik Fon Bankası </t>
  </si>
  <si>
    <t>Citibank</t>
  </si>
  <si>
    <t xml:space="preserve">Deniz Bank </t>
  </si>
  <si>
    <t xml:space="preserve">Garanti Bankası </t>
  </si>
  <si>
    <t xml:space="preserve">HSBC Bank </t>
  </si>
  <si>
    <t>Fortis</t>
  </si>
  <si>
    <t>Finansbank</t>
  </si>
  <si>
    <t>Kuveyt Türk Katılım Bankası A.Ş.</t>
  </si>
  <si>
    <t xml:space="preserve">Oyak Bank </t>
  </si>
  <si>
    <t xml:space="preserve">Türkiye İş Bankası </t>
  </si>
  <si>
    <t xml:space="preserve">Türkiye Halk Bankası </t>
  </si>
  <si>
    <t xml:space="preserve">Türkiye Cumhuriyet Merkez Bankası </t>
  </si>
  <si>
    <t xml:space="preserve">Türkiye Ekonomi Bankası </t>
  </si>
  <si>
    <t xml:space="preserve">Türkiye Kalkınma Bankası </t>
  </si>
  <si>
    <t xml:space="preserve">Türkiye Sınai Kalkınma Bankası </t>
  </si>
  <si>
    <t xml:space="preserve">Tekstil Bank </t>
  </si>
  <si>
    <t>Turkishbank</t>
  </si>
  <si>
    <t xml:space="preserve">T.C. Ziraat Bankası </t>
  </si>
  <si>
    <t xml:space="preserve">Yapı ve Kredi Bankası </t>
  </si>
  <si>
    <t xml:space="preserve">Vakıf Bank </t>
  </si>
  <si>
    <t>Toplam  Ücret</t>
  </si>
  <si>
    <t>Vergi Oranı1</t>
  </si>
  <si>
    <t>Vergi Oranı2</t>
  </si>
  <si>
    <t>Uygulanacak Oran</t>
  </si>
  <si>
    <t>BANKA LİSTESİ</t>
  </si>
  <si>
    <t>HESAP NO</t>
  </si>
  <si>
    <t>BANKA ADI</t>
  </si>
  <si>
    <t>ELE GEÇEN NET</t>
  </si>
  <si>
    <t>N.YEKÜN</t>
  </si>
  <si>
    <t>Bordro İçeriğinin Kayıtlarına Uygunluğu onaylanır</t>
  </si>
  <si>
    <t>Kişi Sayısı</t>
  </si>
  <si>
    <t>Vergi Oranı3</t>
  </si>
  <si>
    <t>Nakli Yekün</t>
  </si>
  <si>
    <t>Ek Çalışma Karşılıkları</t>
  </si>
  <si>
    <t>D.V.Oranı</t>
  </si>
  <si>
    <t>Bordrosu Yapılacak Sıra No</t>
  </si>
  <si>
    <t>Gerçekleştirme Görevlisi</t>
  </si>
  <si>
    <t>Harcama Yetkilisi</t>
  </si>
  <si>
    <t>Gekleştirme Görevlisi</t>
  </si>
  <si>
    <t>Muh.Yetkilisi</t>
  </si>
  <si>
    <t>Muh.Birimi Yetkilisi</t>
  </si>
  <si>
    <t>Diğer Ücret.İle Ücret Sayılan Ödm.Yap.Tev.</t>
  </si>
  <si>
    <t>Dairesi</t>
  </si>
  <si>
    <t>Ücret ve Ücret Sayılan Ödemelere Ait Damga vergisi</t>
  </si>
  <si>
    <t>1.Dilim</t>
  </si>
  <si>
    <t>2.Dilim</t>
  </si>
  <si>
    <t>Yıl</t>
  </si>
  <si>
    <t>3:dilim</t>
  </si>
  <si>
    <t>Girdiği Ders Adı</t>
  </si>
  <si>
    <t>AÇILMIŞ KONTENJAN SAYISI</t>
  </si>
  <si>
    <t>DERSE KAYIT OLAN ÖĞR. SAYISI</t>
  </si>
  <si>
    <t>DERS ÖĞRENCİ KATSAYISI</t>
  </si>
  <si>
    <t>DERS KAT ORANI</t>
  </si>
  <si>
    <t>KATSAYI</t>
  </si>
  <si>
    <t>KADRO ÜNVANI</t>
  </si>
  <si>
    <t>KATSAYISI</t>
  </si>
  <si>
    <t>KADRO UNVAN KATSAYISI</t>
  </si>
  <si>
    <t>AYLIK GİRDİĞİ DERS SAYISI</t>
  </si>
  <si>
    <t>Ücreti</t>
  </si>
  <si>
    <t>Önceki Vergi Matrahları Toplamı</t>
  </si>
  <si>
    <t>Toplam Vergi Matrahı</t>
  </si>
  <si>
    <t>Bu Ödeme Dahil Toplam Vergi Matrahı</t>
  </si>
  <si>
    <t>Gelir Vergisi Oranı</t>
  </si>
  <si>
    <t xml:space="preserve">Gelir Vergisi </t>
  </si>
  <si>
    <t>Uzaktan Eğitim Ekders  Bordrosu</t>
  </si>
  <si>
    <t>Görevlendirme Yapan Okul</t>
  </si>
  <si>
    <t>Sayfa:</t>
  </si>
  <si>
    <t>Prof.Dr.</t>
  </si>
  <si>
    <t>Doç.Dr.</t>
  </si>
  <si>
    <t>Yükü</t>
  </si>
  <si>
    <t>Bu ödeme yeri Asgari Ücret İstisna için ilk ödeme yapılan Yer Mi ?</t>
  </si>
  <si>
    <t>Kullanılan Toplam Asgari Ücret İstisna Tutarı</t>
  </si>
  <si>
    <t>Kullanılabilecek Asgari Ücret İstisna Tutarı</t>
  </si>
  <si>
    <t>Asgari Ücret Aylık Brüt</t>
  </si>
  <si>
    <t xml:space="preserve">Asgari Ücret Aylık Net </t>
  </si>
  <si>
    <t>Evet</t>
  </si>
  <si>
    <t>Hayır</t>
  </si>
  <si>
    <r>
      <t>Bu Ay için uygulanan Asgari Ücret İstisna Tutarı (</t>
    </r>
    <r>
      <rPr>
        <b/>
        <u val="single"/>
        <sz val="11"/>
        <color indexed="10"/>
        <rFont val="Calibri"/>
        <family val="2"/>
      </rPr>
      <t>1.Ödeme)</t>
    </r>
  </si>
  <si>
    <r>
      <t>Bu Ay için uygulanan Asgari Ücret İstisna Tutarı (2</t>
    </r>
    <r>
      <rPr>
        <b/>
        <u val="single"/>
        <sz val="11"/>
        <color indexed="10"/>
        <rFont val="Calibri"/>
        <family val="2"/>
      </rPr>
      <t>.Ödeme)</t>
    </r>
  </si>
  <si>
    <r>
      <t>Bu Ay için uygulanan Asgari Ücret İstisna Tutarı (3</t>
    </r>
    <r>
      <rPr>
        <b/>
        <u val="single"/>
        <sz val="11"/>
        <color indexed="10"/>
        <rFont val="Calibri"/>
        <family val="2"/>
      </rPr>
      <t>.Ödeme)</t>
    </r>
  </si>
  <si>
    <t>Gelir Vergisi İstisna Tutarı</t>
  </si>
  <si>
    <t>Gelir Vergisi Kesilecek Tutar</t>
  </si>
  <si>
    <t>Toplam Ders Saati</t>
  </si>
  <si>
    <t>AYLIK GİRDİĞİ Ücretli DERS SAATİ</t>
  </si>
  <si>
    <t>Öğr.Gör.</t>
  </si>
  <si>
    <t>Dr.Öğr.Üyesi</t>
  </si>
  <si>
    <t>TÜRK DİLİ II</t>
  </si>
  <si>
    <t>ATATÜRK İLKELERİ VE İNKILAP TARİHİ II</t>
  </si>
  <si>
    <t>YABANCI DİL II</t>
  </si>
  <si>
    <t>VERİ YAPILARI VE PROGRAMLAMA</t>
  </si>
  <si>
    <t>MESLEKİ MATEMATİK</t>
  </si>
  <si>
    <t xml:space="preserve">GRAFİK VE ANİMASYON </t>
  </si>
  <si>
    <t>VERİ TABANI YÖN.SİST.</t>
  </si>
  <si>
    <t>WEB TASARIMININ TEMELLERİ II</t>
  </si>
  <si>
    <t>İNTERNET PROGRAMCILIĞI II</t>
  </si>
  <si>
    <t>AÇIK KAYNAK İŞLETİM SİSTEMLERİ</t>
  </si>
  <si>
    <t>MESLEKİ YABANCI DİL II</t>
  </si>
  <si>
    <t>NESNE TABANLI PROGRAMLAMA II</t>
  </si>
  <si>
    <t>ARAŞTIRMA YÖNTEM VE TEKNİKLERİ</t>
  </si>
  <si>
    <t>SAYISAL ELEKTRONİK</t>
  </si>
  <si>
    <t>YAZILIM KURULUMU VE YÖNETİMİ</t>
  </si>
  <si>
    <t>YÖNLENDİRİCİLER II</t>
  </si>
  <si>
    <t>SİSTEM ANALİZİ VE TASARIMI</t>
  </si>
  <si>
    <t>MESLEK ETİĞİ</t>
  </si>
  <si>
    <t>İLETİŞİM</t>
  </si>
  <si>
    <t>GÜNCEL PROGRAMLAMA DİLLERİ II</t>
  </si>
  <si>
    <t>KABLOLAMA</t>
  </si>
  <si>
    <t>DONANIM KURULUMU</t>
  </si>
  <si>
    <t>KALİTE GÜVENCE VE STAND.</t>
  </si>
  <si>
    <t>KABLOSUZ AĞLAR</t>
  </si>
  <si>
    <t>BİLGİSAYARLI KONTROL</t>
  </si>
  <si>
    <t>ARAZİ ÖLÇMELERİ II</t>
  </si>
  <si>
    <t>ARAZİ ÖLÇMELERİ IV</t>
  </si>
  <si>
    <t>TAŞINMAZ HUKUKU</t>
  </si>
  <si>
    <t>MESLEKİ HESAPLAMALAR</t>
  </si>
  <si>
    <t xml:space="preserve">İMAR BİLGİSİ </t>
  </si>
  <si>
    <t>COĞRAFİ BİLGİ SİSTEMLERİ</t>
  </si>
  <si>
    <t>TAŞINMAZ DEĞERLEME</t>
  </si>
  <si>
    <t>HARİTA YAPIMI II</t>
  </si>
  <si>
    <t>HARİTACILIKTA HAT PROJELERİ</t>
  </si>
  <si>
    <t>APLİKASYON</t>
  </si>
  <si>
    <t>ARAZİ YÖNETİMİ</t>
  </si>
  <si>
    <t>FOTOGRAMETRİ UYGULAMALARI</t>
  </si>
  <si>
    <t>BİLGİSAYAR DESTEKLİ HARİTA ÇİZİMİ</t>
  </si>
  <si>
    <t>BİLİŞİM HUKUKU</t>
  </si>
  <si>
    <t>Uzaktan Eğitim M.Y.O.</t>
  </si>
  <si>
    <t>Ders Yükü</t>
  </si>
  <si>
    <t>İşlem İçin Sıra No</t>
  </si>
  <si>
    <t>Aylık Girdiği Ders Saati</t>
  </si>
  <si>
    <t>Lokman MEYDAN</t>
  </si>
  <si>
    <t>Yüksekokul Sekreteri</t>
  </si>
  <si>
    <t>Prof.Dr.Nusret KOCA</t>
  </si>
  <si>
    <t xml:space="preserve">Yüksekokul Müdürü </t>
  </si>
  <si>
    <t>Mustafa İŞBİLİR / A.K.Ü  2023 / 1</t>
  </si>
</sst>
</file>

<file path=xl/styles.xml><?xml version="1.0" encoding="utf-8"?>
<styleSheet xmlns="http://schemas.openxmlformats.org/spreadsheetml/2006/main">
  <numFmts count="5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[$-41F]dd\ mmmm\ yyyy\ dddd"/>
    <numFmt numFmtId="189" formatCode="[$-41F]d\ mmmm\ yy;@"/>
    <numFmt numFmtId="190" formatCode="#,##0.0000"/>
    <numFmt numFmtId="191" formatCode="#,##0_);\(#,##0\)"/>
    <numFmt numFmtId="192" formatCode="dd/mm/yy"/>
    <numFmt numFmtId="193" formatCode="dd/mm/yy_)"/>
    <numFmt numFmtId="194" formatCode="#,##0;[Red]#,##0"/>
    <numFmt numFmtId="195" formatCode="#,##0.000_);\(#,##0.000\)"/>
    <numFmt numFmtId="196" formatCode="00000"/>
    <numFmt numFmtId="197" formatCode="00"/>
    <numFmt numFmtId="198" formatCode="0.0000"/>
    <numFmt numFmtId="199" formatCode="#,##0.000000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#,##0.00;[Red]#,##0.00"/>
    <numFmt numFmtId="204" formatCode="#,##0.00\ &quot;TL&quot;"/>
    <numFmt numFmtId="205" formatCode="[$-41F]mmmm\ yy;@"/>
  </numFmts>
  <fonts count="99">
    <font>
      <sz val="10"/>
      <name val="Arial Tur"/>
      <family val="0"/>
    </font>
    <font>
      <sz val="8"/>
      <name val="Arial Tur"/>
      <family val="0"/>
    </font>
    <font>
      <sz val="10"/>
      <color indexed="8"/>
      <name val="Courier"/>
      <family val="3"/>
    </font>
    <font>
      <sz val="12"/>
      <color indexed="8"/>
      <name val="Courier"/>
      <family val="1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2"/>
      <color indexed="12"/>
      <name val="Tahoma"/>
      <family val="2"/>
    </font>
    <font>
      <b/>
      <sz val="14"/>
      <name val="Tahoma"/>
      <family val="2"/>
    </font>
    <font>
      <b/>
      <sz val="12"/>
      <color indexed="10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9"/>
      <color indexed="8"/>
      <name val="Arial Tur"/>
      <family val="2"/>
    </font>
    <font>
      <sz val="12"/>
      <name val="Comic Sans MS"/>
      <family val="4"/>
    </font>
    <font>
      <b/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9"/>
      <name val="Times New Roman"/>
      <family val="1"/>
    </font>
    <font>
      <sz val="8"/>
      <name val="Comic Sans MS"/>
      <family val="4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sz val="10"/>
      <color indexed="10"/>
      <name val="Arial Tur"/>
      <family val="0"/>
    </font>
    <font>
      <b/>
      <u val="single"/>
      <sz val="12"/>
      <name val="Arial Tur"/>
      <family val="0"/>
    </font>
    <font>
      <b/>
      <sz val="12"/>
      <color indexed="10"/>
      <name val="Courier"/>
      <family val="1"/>
    </font>
    <font>
      <sz val="12"/>
      <color indexed="10"/>
      <name val="Arial Tur"/>
      <family val="0"/>
    </font>
    <font>
      <b/>
      <sz val="15"/>
      <color indexed="10"/>
      <name val="Courier"/>
      <family val="1"/>
    </font>
    <font>
      <sz val="12"/>
      <name val="Courier"/>
      <family val="1"/>
    </font>
    <font>
      <sz val="16"/>
      <color indexed="12"/>
      <name val="Arial Tur"/>
      <family val="0"/>
    </font>
    <font>
      <sz val="10"/>
      <color indexed="8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color indexed="21"/>
      <name val="Arial Tur"/>
      <family val="0"/>
    </font>
    <font>
      <b/>
      <u val="single"/>
      <sz val="10"/>
      <color indexed="12"/>
      <name val="Arial Tur"/>
      <family val="0"/>
    </font>
    <font>
      <b/>
      <u val="single"/>
      <sz val="10"/>
      <color indexed="10"/>
      <name val="Arial Tur"/>
      <family val="0"/>
    </font>
    <font>
      <b/>
      <sz val="8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9"/>
      <color indexed="10"/>
      <name val="Tahoma"/>
      <family val="2"/>
    </font>
    <font>
      <b/>
      <sz val="10"/>
      <name val="Arial Tur"/>
      <family val="0"/>
    </font>
    <font>
      <b/>
      <sz val="12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b/>
      <u val="single"/>
      <sz val="11"/>
      <color indexed="9"/>
      <name val="Calibri"/>
      <family val="2"/>
    </font>
    <font>
      <b/>
      <u val="single"/>
      <sz val="11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6"/>
      <color indexed="8"/>
      <name val="Calibri"/>
      <family val="2"/>
    </font>
    <font>
      <b/>
      <sz val="14"/>
      <color indexed="10"/>
      <name val="Arial Tur"/>
      <family val="0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b/>
      <u val="single"/>
      <sz val="11"/>
      <color theme="0"/>
      <name val="Calibri"/>
      <family val="2"/>
    </font>
    <font>
      <b/>
      <u val="single"/>
      <sz val="11"/>
      <color rgb="FFFF0000"/>
      <name val="Calibri"/>
      <family val="2"/>
    </font>
    <font>
      <sz val="10"/>
      <color rgb="FFFF0000"/>
      <name val="Calibri"/>
      <family val="2"/>
    </font>
    <font>
      <sz val="16"/>
      <color theme="1"/>
      <name val="Calibri"/>
      <family val="2"/>
    </font>
    <font>
      <sz val="10"/>
      <color rgb="FFFF0000"/>
      <name val="Arial Tur"/>
      <family val="0"/>
    </font>
    <font>
      <b/>
      <sz val="14"/>
      <color rgb="FFFF0000"/>
      <name val="Arial Tur"/>
      <family val="0"/>
    </font>
    <font>
      <b/>
      <sz val="12"/>
      <color rgb="FFFF0000"/>
      <name val="Calibri"/>
      <family val="2"/>
    </font>
    <font>
      <b/>
      <sz val="8"/>
      <name val="Arial Tu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>
        <color indexed="63"/>
      </bottom>
    </border>
    <border>
      <left style="dotted"/>
      <right style="dotted"/>
      <top style="thin"/>
      <bottom style="dotted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" applyNumberFormat="0" applyFill="0" applyAlignment="0" applyProtection="0"/>
    <xf numFmtId="0" fontId="78" fillId="0" borderId="2" applyNumberFormat="0" applyFill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1" fillId="20" borderId="5" applyNumberFormat="0" applyAlignment="0" applyProtection="0"/>
    <xf numFmtId="0" fontId="82" fillId="21" borderId="6" applyNumberFormat="0" applyAlignment="0" applyProtection="0"/>
    <xf numFmtId="0" fontId="83" fillId="20" borderId="6" applyNumberFormat="0" applyAlignment="0" applyProtection="0"/>
    <xf numFmtId="0" fontId="84" fillId="22" borderId="7" applyNumberFormat="0" applyAlignment="0" applyProtection="0"/>
    <xf numFmtId="0" fontId="85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6" fillId="24" borderId="0" applyNumberFormat="0" applyBorder="0" applyAlignment="0" applyProtection="0"/>
    <xf numFmtId="0" fontId="12" fillId="0" borderId="0">
      <alignment/>
      <protection/>
    </xf>
    <xf numFmtId="0" fontId="0" fillId="25" borderId="8" applyNumberFormat="0" applyFont="0" applyAlignment="0" applyProtection="0"/>
    <xf numFmtId="0" fontId="8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97" fontId="7" fillId="33" borderId="15" xfId="0" applyNumberFormat="1" applyFont="1" applyFill="1" applyBorder="1" applyAlignment="1">
      <alignment horizontal="center" vertical="center"/>
    </xf>
    <xf numFmtId="197" fontId="7" fillId="33" borderId="16" xfId="0" applyNumberFormat="1" applyFont="1" applyFill="1" applyBorder="1" applyAlignment="1">
      <alignment horizontal="center" vertical="center"/>
    </xf>
    <xf numFmtId="197" fontId="7" fillId="33" borderId="10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left" vertical="center" shrinkToFit="1"/>
    </xf>
    <xf numFmtId="197" fontId="7" fillId="0" borderId="19" xfId="0" applyNumberFormat="1" applyFont="1" applyBorder="1" applyAlignment="1">
      <alignment horizontal="center" vertical="center"/>
    </xf>
    <xf numFmtId="197" fontId="7" fillId="0" borderId="11" xfId="0" applyNumberFormat="1" applyFont="1" applyBorder="1" applyAlignment="1">
      <alignment horizontal="center" vertical="center"/>
    </xf>
    <xf numFmtId="197" fontId="7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horizontal="left" vertical="center" shrinkToFit="1"/>
    </xf>
    <xf numFmtId="197" fontId="7" fillId="33" borderId="19" xfId="0" applyNumberFormat="1" applyFont="1" applyFill="1" applyBorder="1" applyAlignment="1">
      <alignment horizontal="center" vertical="center"/>
    </xf>
    <xf numFmtId="197" fontId="7" fillId="33" borderId="11" xfId="0" applyNumberFormat="1" applyFont="1" applyFill="1" applyBorder="1" applyAlignment="1">
      <alignment horizontal="center" vertical="center"/>
    </xf>
    <xf numFmtId="197" fontId="7" fillId="33" borderId="12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vertical="center"/>
    </xf>
    <xf numFmtId="0" fontId="7" fillId="33" borderId="21" xfId="0" applyFont="1" applyFill="1" applyBorder="1" applyAlignment="1">
      <alignment horizontal="left" vertical="center" shrinkToFit="1"/>
    </xf>
    <xf numFmtId="197" fontId="7" fillId="34" borderId="19" xfId="0" applyNumberFormat="1" applyFont="1" applyFill="1" applyBorder="1" applyAlignment="1">
      <alignment horizontal="center" vertical="center"/>
    </xf>
    <xf numFmtId="197" fontId="7" fillId="34" borderId="11" xfId="0" applyNumberFormat="1" applyFont="1" applyFill="1" applyBorder="1" applyAlignment="1">
      <alignment horizontal="center" vertical="center"/>
    </xf>
    <xf numFmtId="197" fontId="7" fillId="34" borderId="12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vertical="center"/>
    </xf>
    <xf numFmtId="0" fontId="7" fillId="34" borderId="21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0" fillId="0" borderId="0" xfId="0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191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24" fillId="0" borderId="22" xfId="0" applyFont="1" applyFill="1" applyBorder="1" applyAlignment="1" applyProtection="1">
      <alignment horizontal="center"/>
      <protection/>
    </xf>
    <xf numFmtId="4" fontId="2" fillId="0" borderId="11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left"/>
      <protection/>
    </xf>
    <xf numFmtId="0" fontId="2" fillId="0" borderId="11" xfId="0" applyFont="1" applyFill="1" applyBorder="1" applyAlignment="1" applyProtection="1">
      <alignment horizontal="right"/>
      <protection/>
    </xf>
    <xf numFmtId="0" fontId="0" fillId="0" borderId="25" xfId="0" applyBorder="1" applyAlignment="1" applyProtection="1">
      <alignment/>
      <protection hidden="1"/>
    </xf>
    <xf numFmtId="0" fontId="25" fillId="0" borderId="25" xfId="0" applyFont="1" applyBorder="1" applyAlignment="1" applyProtection="1">
      <alignment horizontal="center"/>
      <protection/>
    </xf>
    <xf numFmtId="0" fontId="22" fillId="0" borderId="25" xfId="0" applyFont="1" applyBorder="1" applyAlignment="1" applyProtection="1">
      <alignment/>
      <protection hidden="1"/>
    </xf>
    <xf numFmtId="0" fontId="27" fillId="0" borderId="22" xfId="0" applyFont="1" applyFill="1" applyBorder="1" applyAlignment="1" applyProtection="1">
      <alignment horizontal="center"/>
      <protection/>
    </xf>
    <xf numFmtId="0" fontId="28" fillId="34" borderId="25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1" fillId="0" borderId="25" xfId="0" applyFont="1" applyBorder="1" applyAlignment="1" applyProtection="1">
      <alignment/>
      <protection/>
    </xf>
    <xf numFmtId="0" fontId="21" fillId="0" borderId="25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9" fontId="18" fillId="0" borderId="0" xfId="0" applyNumberFormat="1" applyFont="1" applyAlignment="1" applyProtection="1">
      <alignment horizontal="justify"/>
      <protection/>
    </xf>
    <xf numFmtId="3" fontId="0" fillId="0" borderId="11" xfId="0" applyNumberFormat="1" applyBorder="1" applyAlignment="1" applyProtection="1">
      <alignment/>
      <protection/>
    </xf>
    <xf numFmtId="0" fontId="14" fillId="35" borderId="11" xfId="0" applyFont="1" applyFill="1" applyBorder="1" applyAlignment="1" applyProtection="1">
      <alignment wrapText="1"/>
      <protection/>
    </xf>
    <xf numFmtId="0" fontId="14" fillId="36" borderId="11" xfId="0" applyFont="1" applyFill="1" applyBorder="1" applyAlignment="1" applyProtection="1">
      <alignment wrapText="1"/>
      <protection/>
    </xf>
    <xf numFmtId="0" fontId="14" fillId="33" borderId="11" xfId="0" applyFont="1" applyFill="1" applyBorder="1" applyAlignment="1" applyProtection="1">
      <alignment wrapText="1"/>
      <protection/>
    </xf>
    <xf numFmtId="0" fontId="14" fillId="37" borderId="11" xfId="0" applyFont="1" applyFill="1" applyBorder="1" applyAlignment="1" applyProtection="1">
      <alignment wrapText="1"/>
      <protection/>
    </xf>
    <xf numFmtId="0" fontId="14" fillId="37" borderId="11" xfId="0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" fontId="0" fillId="0" borderId="26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0" fontId="0" fillId="38" borderId="0" xfId="0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  <xf numFmtId="0" fontId="26" fillId="33" borderId="0" xfId="0" applyFont="1" applyFill="1" applyBorder="1" applyAlignment="1" applyProtection="1">
      <alignment horizontal="center"/>
      <protection locked="0"/>
    </xf>
    <xf numFmtId="199" fontId="13" fillId="0" borderId="11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hidden="1"/>
    </xf>
    <xf numFmtId="0" fontId="37" fillId="0" borderId="11" xfId="0" applyFont="1" applyBorder="1" applyAlignment="1" applyProtection="1">
      <alignment horizontal="center" wrapText="1"/>
      <protection/>
    </xf>
    <xf numFmtId="4" fontId="0" fillId="0" borderId="11" xfId="0" applyNumberFormat="1" applyFill="1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4" fontId="0" fillId="33" borderId="11" xfId="0" applyNumberFormat="1" applyFill="1" applyBorder="1" applyAlignment="1" applyProtection="1">
      <alignment/>
      <protection/>
    </xf>
    <xf numFmtId="0" fontId="90" fillId="0" borderId="0" xfId="0" applyFont="1" applyAlignment="1" applyProtection="1">
      <alignment/>
      <protection/>
    </xf>
    <xf numFmtId="0" fontId="0" fillId="0" borderId="11" xfId="0" applyBorder="1" applyAlignment="1">
      <alignment/>
    </xf>
    <xf numFmtId="0" fontId="12" fillId="0" borderId="11" xfId="49" applyBorder="1" applyProtection="1">
      <alignment/>
      <protection/>
    </xf>
    <xf numFmtId="0" fontId="12" fillId="0" borderId="11" xfId="49" applyFont="1" applyBorder="1" applyProtection="1">
      <alignment/>
      <protection/>
    </xf>
    <xf numFmtId="0" fontId="0" fillId="0" borderId="11" xfId="0" applyFill="1" applyBorder="1" applyAlignment="1" applyProtection="1">
      <alignment horizontal="center"/>
      <protection hidden="1" locked="0"/>
    </xf>
    <xf numFmtId="0" fontId="12" fillId="0" borderId="0" xfId="0" applyFont="1" applyAlignment="1" applyProtection="1">
      <alignment horizontal="center"/>
      <protection locked="0"/>
    </xf>
    <xf numFmtId="14" fontId="12" fillId="0" borderId="0" xfId="0" applyNumberFormat="1" applyFont="1" applyAlignment="1" applyProtection="1">
      <alignment horizontal="center"/>
      <protection locked="0"/>
    </xf>
    <xf numFmtId="0" fontId="0" fillId="40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41" borderId="0" xfId="0" applyFill="1" applyAlignment="1">
      <alignment/>
    </xf>
    <xf numFmtId="0" fontId="91" fillId="8" borderId="22" xfId="0" applyFont="1" applyFill="1" applyBorder="1" applyAlignment="1" applyProtection="1">
      <alignment horizontal="center" wrapText="1"/>
      <protection hidden="1"/>
    </xf>
    <xf numFmtId="0" fontId="61" fillId="8" borderId="22" xfId="0" applyFont="1" applyFill="1" applyBorder="1" applyAlignment="1" applyProtection="1">
      <alignment horizontal="center" wrapText="1"/>
      <protection hidden="1"/>
    </xf>
    <xf numFmtId="0" fontId="92" fillId="8" borderId="22" xfId="0" applyFont="1" applyFill="1" applyBorder="1" applyAlignment="1" applyProtection="1">
      <alignment horizontal="center" wrapText="1"/>
      <protection hidden="1"/>
    </xf>
    <xf numFmtId="0" fontId="92" fillId="42" borderId="11" xfId="0" applyFont="1" applyFill="1" applyBorder="1" applyAlignment="1" applyProtection="1">
      <alignment horizontal="center" wrapText="1"/>
      <protection hidden="1"/>
    </xf>
    <xf numFmtId="4" fontId="0" fillId="43" borderId="27" xfId="0" applyNumberFormat="1" applyFill="1" applyBorder="1" applyAlignment="1" applyProtection="1">
      <alignment horizontal="center" vertical="center"/>
      <protection locked="0"/>
    </xf>
    <xf numFmtId="4" fontId="0" fillId="43" borderId="27" xfId="0" applyNumberFormat="1" applyFont="1" applyFill="1" applyBorder="1" applyAlignment="1" applyProtection="1">
      <alignment horizontal="center" vertical="center"/>
      <protection locked="0"/>
    </xf>
    <xf numFmtId="4" fontId="93" fillId="43" borderId="27" xfId="0" applyNumberFormat="1" applyFont="1" applyFill="1" applyBorder="1" applyAlignment="1" applyProtection="1">
      <alignment horizontal="right" vertical="center"/>
      <protection hidden="1"/>
    </xf>
    <xf numFmtId="0" fontId="89" fillId="0" borderId="11" xfId="0" applyFont="1" applyBorder="1" applyAlignment="1" applyProtection="1">
      <alignment horizontal="center"/>
      <protection hidden="1"/>
    </xf>
    <xf numFmtId="0" fontId="89" fillId="40" borderId="11" xfId="0" applyFont="1" applyFill="1" applyBorder="1" applyAlignment="1" applyProtection="1">
      <alignment/>
      <protection hidden="1"/>
    </xf>
    <xf numFmtId="0" fontId="74" fillId="0" borderId="0" xfId="0" applyFont="1" applyBorder="1" applyAlignment="1" applyProtection="1">
      <alignment horizontal="center"/>
      <protection hidden="1"/>
    </xf>
    <xf numFmtId="0" fontId="63" fillId="0" borderId="0" xfId="0" applyFont="1" applyAlignment="1" applyProtection="1">
      <alignment/>
      <protection/>
    </xf>
    <xf numFmtId="0" fontId="63" fillId="0" borderId="0" xfId="0" applyFont="1" applyAlignment="1" applyProtection="1">
      <alignment horizontal="left"/>
      <protection/>
    </xf>
    <xf numFmtId="0" fontId="63" fillId="0" borderId="22" xfId="0" applyFont="1" applyBorder="1" applyAlignment="1" applyProtection="1">
      <alignment/>
      <protection/>
    </xf>
    <xf numFmtId="0" fontId="64" fillId="44" borderId="0" xfId="0" applyFont="1" applyFill="1" applyBorder="1" applyAlignment="1" applyProtection="1">
      <alignment/>
      <protection/>
    </xf>
    <xf numFmtId="0" fontId="63" fillId="44" borderId="0" xfId="0" applyFont="1" applyFill="1" applyAlignment="1" applyProtection="1">
      <alignment/>
      <protection/>
    </xf>
    <xf numFmtId="189" fontId="64" fillId="0" borderId="23" xfId="0" applyNumberFormat="1" applyFont="1" applyFill="1" applyBorder="1" applyAlignment="1" applyProtection="1">
      <alignment/>
      <protection/>
    </xf>
    <xf numFmtId="0" fontId="63" fillId="44" borderId="0" xfId="0" applyFont="1" applyFill="1" applyAlignment="1" applyProtection="1">
      <alignment horizontal="left"/>
      <protection/>
    </xf>
    <xf numFmtId="0" fontId="64" fillId="0" borderId="23" xfId="0" applyFont="1" applyFill="1" applyBorder="1" applyAlignment="1" applyProtection="1">
      <alignment/>
      <protection/>
    </xf>
    <xf numFmtId="0" fontId="65" fillId="45" borderId="0" xfId="0" applyFont="1" applyFill="1" applyAlignment="1" applyProtection="1">
      <alignment/>
      <protection/>
    </xf>
    <xf numFmtId="0" fontId="64" fillId="44" borderId="24" xfId="0" applyFont="1" applyFill="1" applyBorder="1" applyAlignment="1" applyProtection="1">
      <alignment/>
      <protection/>
    </xf>
    <xf numFmtId="0" fontId="64" fillId="44" borderId="23" xfId="0" applyFont="1" applyFill="1" applyBorder="1" applyAlignment="1" applyProtection="1">
      <alignment/>
      <protection/>
    </xf>
    <xf numFmtId="0" fontId="63" fillId="0" borderId="0" xfId="0" applyFont="1" applyAlignment="1" applyProtection="1">
      <alignment wrapText="1"/>
      <protection/>
    </xf>
    <xf numFmtId="0" fontId="64" fillId="0" borderId="0" xfId="0" applyFont="1" applyFill="1" applyBorder="1" applyAlignment="1" applyProtection="1">
      <alignment/>
      <protection/>
    </xf>
    <xf numFmtId="0" fontId="64" fillId="44" borderId="22" xfId="0" applyFont="1" applyFill="1" applyBorder="1" applyAlignment="1" applyProtection="1">
      <alignment horizontal="center"/>
      <protection/>
    </xf>
    <xf numFmtId="0" fontId="64" fillId="44" borderId="22" xfId="0" applyFont="1" applyFill="1" applyBorder="1" applyAlignment="1" applyProtection="1">
      <alignment/>
      <protection/>
    </xf>
    <xf numFmtId="0" fontId="64" fillId="44" borderId="22" xfId="0" applyFont="1" applyFill="1" applyBorder="1" applyAlignment="1" applyProtection="1">
      <alignment wrapText="1"/>
      <protection/>
    </xf>
    <xf numFmtId="0" fontId="64" fillId="44" borderId="11" xfId="0" applyFont="1" applyFill="1" applyBorder="1" applyAlignment="1" applyProtection="1">
      <alignment horizontal="center"/>
      <protection/>
    </xf>
    <xf numFmtId="4" fontId="64" fillId="44" borderId="22" xfId="0" applyNumberFormat="1" applyFont="1" applyFill="1" applyBorder="1" applyAlignment="1" applyProtection="1">
      <alignment/>
      <protection/>
    </xf>
    <xf numFmtId="4" fontId="64" fillId="44" borderId="22" xfId="0" applyNumberFormat="1" applyFont="1" applyFill="1" applyBorder="1" applyAlignment="1" applyProtection="1">
      <alignment horizontal="center"/>
      <protection/>
    </xf>
    <xf numFmtId="0" fontId="64" fillId="44" borderId="24" xfId="0" applyFont="1" applyFill="1" applyBorder="1" applyAlignment="1" applyProtection="1">
      <alignment/>
      <protection/>
    </xf>
    <xf numFmtId="0" fontId="64" fillId="44" borderId="26" xfId="0" applyFont="1" applyFill="1" applyBorder="1" applyAlignment="1" applyProtection="1">
      <alignment horizontal="center"/>
      <protection/>
    </xf>
    <xf numFmtId="0" fontId="66" fillId="44" borderId="22" xfId="0" applyFont="1" applyFill="1" applyBorder="1" applyAlignment="1" applyProtection="1">
      <alignment horizontal="center" vertical="center" wrapText="1"/>
      <protection/>
    </xf>
    <xf numFmtId="4" fontId="66" fillId="44" borderId="28" xfId="0" applyNumberFormat="1" applyFont="1" applyFill="1" applyBorder="1" applyAlignment="1" applyProtection="1">
      <alignment/>
      <protection/>
    </xf>
    <xf numFmtId="4" fontId="66" fillId="44" borderId="29" xfId="0" applyNumberFormat="1" applyFont="1" applyFill="1" applyBorder="1" applyAlignment="1" applyProtection="1">
      <alignment/>
      <protection/>
    </xf>
    <xf numFmtId="3" fontId="66" fillId="44" borderId="28" xfId="0" applyNumberFormat="1" applyFont="1" applyFill="1" applyBorder="1" applyAlignment="1" applyProtection="1">
      <alignment horizontal="center" vertical="center"/>
      <protection/>
    </xf>
    <xf numFmtId="4" fontId="66" fillId="44" borderId="28" xfId="0" applyNumberFormat="1" applyFont="1" applyFill="1" applyBorder="1" applyAlignment="1" applyProtection="1">
      <alignment vertical="center"/>
      <protection/>
    </xf>
    <xf numFmtId="190" fontId="66" fillId="44" borderId="28" xfId="0" applyNumberFormat="1" applyFont="1" applyFill="1" applyBorder="1" applyAlignment="1" applyProtection="1">
      <alignment vertical="center"/>
      <protection/>
    </xf>
    <xf numFmtId="4" fontId="66" fillId="44" borderId="29" xfId="0" applyNumberFormat="1" applyFont="1" applyFill="1" applyBorder="1" applyAlignment="1" applyProtection="1">
      <alignment vertical="center"/>
      <protection/>
    </xf>
    <xf numFmtId="4" fontId="66" fillId="44" borderId="30" xfId="0" applyNumberFormat="1" applyFont="1" applyFill="1" applyBorder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6" fillId="44" borderId="31" xfId="0" applyFont="1" applyFill="1" applyBorder="1" applyAlignment="1" applyProtection="1">
      <alignment/>
      <protection/>
    </xf>
    <xf numFmtId="0" fontId="66" fillId="44" borderId="0" xfId="0" applyFont="1" applyFill="1" applyBorder="1" applyAlignment="1" applyProtection="1">
      <alignment/>
      <protection/>
    </xf>
    <xf numFmtId="0" fontId="66" fillId="44" borderId="0" xfId="0" applyFont="1" applyFill="1" applyBorder="1" applyAlignment="1" applyProtection="1">
      <alignment/>
      <protection/>
    </xf>
    <xf numFmtId="14" fontId="66" fillId="44" borderId="31" xfId="0" applyNumberFormat="1" applyFont="1" applyFill="1" applyBorder="1" applyAlignment="1" applyProtection="1">
      <alignment horizontal="center"/>
      <protection/>
    </xf>
    <xf numFmtId="0" fontId="66" fillId="44" borderId="31" xfId="0" applyFont="1" applyFill="1" applyBorder="1" applyAlignment="1" applyProtection="1">
      <alignment/>
      <protection/>
    </xf>
    <xf numFmtId="0" fontId="67" fillId="44" borderId="0" xfId="0" applyFont="1" applyFill="1" applyAlignment="1" applyProtection="1">
      <alignment/>
      <protection/>
    </xf>
    <xf numFmtId="0" fontId="67" fillId="44" borderId="0" xfId="0" applyFont="1" applyFill="1" applyAlignment="1" applyProtection="1">
      <alignment horizontal="left"/>
      <protection/>
    </xf>
    <xf numFmtId="0" fontId="67" fillId="44" borderId="0" xfId="0" applyFont="1" applyFill="1" applyBorder="1" applyAlignment="1" applyProtection="1">
      <alignment horizontal="left" vertical="center"/>
      <protection/>
    </xf>
    <xf numFmtId="0" fontId="66" fillId="44" borderId="23" xfId="0" applyFont="1" applyFill="1" applyBorder="1" applyAlignment="1" applyProtection="1">
      <alignment horizontal="center" vertical="center" wrapText="1"/>
      <protection/>
    </xf>
    <xf numFmtId="0" fontId="66" fillId="44" borderId="0" xfId="0" applyFont="1" applyFill="1" applyAlignment="1" applyProtection="1">
      <alignment horizontal="left"/>
      <protection/>
    </xf>
    <xf numFmtId="0" fontId="66" fillId="44" borderId="32" xfId="0" applyFont="1" applyFill="1" applyBorder="1" applyAlignment="1" applyProtection="1">
      <alignment horizontal="left"/>
      <protection/>
    </xf>
    <xf numFmtId="0" fontId="66" fillId="44" borderId="0" xfId="0" applyFont="1" applyFill="1" applyBorder="1" applyAlignment="1" applyProtection="1">
      <alignment horizontal="left"/>
      <protection/>
    </xf>
    <xf numFmtId="0" fontId="66" fillId="44" borderId="22" xfId="0" applyFont="1" applyFill="1" applyBorder="1" applyAlignment="1" applyProtection="1">
      <alignment horizontal="center"/>
      <protection/>
    </xf>
    <xf numFmtId="4" fontId="67" fillId="0" borderId="11" xfId="0" applyNumberFormat="1" applyFont="1" applyBorder="1" applyAlignment="1" applyProtection="1">
      <alignment horizontal="center" vertical="center"/>
      <protection/>
    </xf>
    <xf numFmtId="3" fontId="66" fillId="44" borderId="20" xfId="0" applyNumberFormat="1" applyFont="1" applyFill="1" applyBorder="1" applyAlignment="1" applyProtection="1">
      <alignment horizontal="center" vertical="center"/>
      <protection/>
    </xf>
    <xf numFmtId="4" fontId="66" fillId="44" borderId="22" xfId="0" applyNumberFormat="1" applyFont="1" applyFill="1" applyBorder="1" applyAlignment="1" applyProtection="1">
      <alignment horizontal="center" vertical="center"/>
      <protection/>
    </xf>
    <xf numFmtId="4" fontId="66" fillId="44" borderId="22" xfId="0" applyNumberFormat="1" applyFont="1" applyFill="1" applyBorder="1" applyAlignment="1" applyProtection="1">
      <alignment horizontal="center"/>
      <protection/>
    </xf>
    <xf numFmtId="4" fontId="66" fillId="44" borderId="30" xfId="0" applyNumberFormat="1" applyFont="1" applyFill="1" applyBorder="1" applyAlignment="1" applyProtection="1">
      <alignment horizontal="center" vertical="center"/>
      <protection/>
    </xf>
    <xf numFmtId="4" fontId="66" fillId="44" borderId="28" xfId="0" applyNumberFormat="1" applyFont="1" applyFill="1" applyBorder="1" applyAlignment="1" applyProtection="1">
      <alignment horizontal="center" vertical="center"/>
      <protection/>
    </xf>
    <xf numFmtId="190" fontId="66" fillId="44" borderId="28" xfId="0" applyNumberFormat="1" applyFont="1" applyFill="1" applyBorder="1" applyAlignment="1" applyProtection="1">
      <alignment horizontal="center" vertical="center"/>
      <protection/>
    </xf>
    <xf numFmtId="4" fontId="66" fillId="44" borderId="29" xfId="0" applyNumberFormat="1" applyFont="1" applyFill="1" applyBorder="1" applyAlignment="1" applyProtection="1">
      <alignment horizontal="center" vertical="center"/>
      <protection/>
    </xf>
    <xf numFmtId="4" fontId="94" fillId="0" borderId="11" xfId="0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hidden="1" locked="0"/>
    </xf>
    <xf numFmtId="4" fontId="66" fillId="44" borderId="31" xfId="0" applyNumberFormat="1" applyFont="1" applyFill="1" applyBorder="1" applyAlignment="1" applyProtection="1">
      <alignment horizontal="center"/>
      <protection/>
    </xf>
    <xf numFmtId="4" fontId="66" fillId="44" borderId="29" xfId="0" applyNumberFormat="1" applyFont="1" applyFill="1" applyBorder="1" applyAlignment="1" applyProtection="1">
      <alignment horizontal="center" vertical="center"/>
      <protection/>
    </xf>
    <xf numFmtId="4" fontId="93" fillId="43" borderId="27" xfId="0" applyNumberFormat="1" applyFont="1" applyFill="1" applyBorder="1" applyAlignment="1" applyProtection="1">
      <alignment horizontal="center" vertical="center"/>
      <protection hidden="1"/>
    </xf>
    <xf numFmtId="0" fontId="0" fillId="43" borderId="27" xfId="0" applyFont="1" applyFill="1" applyBorder="1" applyAlignment="1" applyProtection="1">
      <alignment horizontal="center" vertical="center"/>
      <protection locked="0"/>
    </xf>
    <xf numFmtId="0" fontId="95" fillId="0" borderId="0" xfId="0" applyFont="1" applyAlignment="1" applyProtection="1">
      <alignment horizontal="center"/>
      <protection/>
    </xf>
    <xf numFmtId="0" fontId="40" fillId="4" borderId="0" xfId="0" applyFont="1" applyFill="1" applyAlignment="1" applyProtection="1">
      <alignment wrapText="1"/>
      <protection/>
    </xf>
    <xf numFmtId="3" fontId="64" fillId="44" borderId="22" xfId="0" applyNumberFormat="1" applyFont="1" applyFill="1" applyBorder="1" applyAlignment="1" applyProtection="1">
      <alignment horizontal="center"/>
      <protection/>
    </xf>
    <xf numFmtId="0" fontId="96" fillId="0" borderId="0" xfId="0" applyFont="1" applyAlignment="1" applyProtection="1">
      <alignment horizontal="center"/>
      <protection/>
    </xf>
    <xf numFmtId="0" fontId="93" fillId="0" borderId="0" xfId="0" applyFont="1" applyAlignment="1" applyProtection="1">
      <alignment/>
      <protection/>
    </xf>
    <xf numFmtId="0" fontId="37" fillId="2" borderId="11" xfId="0" applyFont="1" applyFill="1" applyBorder="1" applyAlignment="1" applyProtection="1">
      <alignment horizontal="center" wrapText="1"/>
      <protection/>
    </xf>
    <xf numFmtId="4" fontId="0" fillId="2" borderId="11" xfId="0" applyNumberFormat="1" applyFill="1" applyBorder="1" applyAlignment="1" applyProtection="1">
      <alignment horizontal="center"/>
      <protection/>
    </xf>
    <xf numFmtId="4" fontId="0" fillId="2" borderId="11" xfId="0" applyNumberFormat="1" applyFill="1" applyBorder="1" applyAlignment="1" applyProtection="1">
      <alignment/>
      <protection/>
    </xf>
    <xf numFmtId="0" fontId="0" fillId="2" borderId="11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/>
      <protection/>
    </xf>
    <xf numFmtId="0" fontId="19" fillId="2" borderId="11" xfId="0" applyFont="1" applyFill="1" applyBorder="1" applyAlignment="1" applyProtection="1">
      <alignment wrapText="1"/>
      <protection/>
    </xf>
    <xf numFmtId="4" fontId="0" fillId="2" borderId="26" xfId="0" applyNumberFormat="1" applyFill="1" applyBorder="1" applyAlignment="1" applyProtection="1">
      <alignment/>
      <protection/>
    </xf>
    <xf numFmtId="0" fontId="14" fillId="2" borderId="11" xfId="0" applyFont="1" applyFill="1" applyBorder="1" applyAlignment="1" applyProtection="1">
      <alignment wrapText="1"/>
      <protection/>
    </xf>
    <xf numFmtId="0" fontId="97" fillId="33" borderId="0" xfId="0" applyFont="1" applyFill="1" applyAlignment="1" applyProtection="1">
      <alignment horizontal="center"/>
      <protection locked="0"/>
    </xf>
    <xf numFmtId="0" fontId="71" fillId="33" borderId="0" xfId="0" applyFont="1" applyFill="1" applyAlignment="1" applyProtection="1">
      <alignment horizontal="center"/>
      <protection locked="0"/>
    </xf>
    <xf numFmtId="0" fontId="97" fillId="0" borderId="0" xfId="0" applyFont="1" applyAlignment="1" applyProtection="1">
      <alignment horizontal="center"/>
      <protection/>
    </xf>
    <xf numFmtId="0" fontId="97" fillId="45" borderId="0" xfId="0" applyFont="1" applyFill="1" applyAlignment="1" applyProtection="1">
      <alignment horizontal="center"/>
      <protection/>
    </xf>
    <xf numFmtId="0" fontId="97" fillId="0" borderId="0" xfId="0" applyFont="1" applyAlignment="1" applyProtection="1">
      <alignment horizontal="center" wrapText="1"/>
      <protection/>
    </xf>
    <xf numFmtId="0" fontId="67" fillId="0" borderId="0" xfId="0" applyFont="1" applyAlignment="1" applyProtection="1">
      <alignment horizontal="center"/>
      <protection/>
    </xf>
    <xf numFmtId="4" fontId="64" fillId="44" borderId="11" xfId="0" applyNumberFormat="1" applyFont="1" applyFill="1" applyBorder="1" applyAlignment="1" applyProtection="1">
      <alignment horizontal="center"/>
      <protection/>
    </xf>
    <xf numFmtId="4" fontId="64" fillId="44" borderId="26" xfId="0" applyNumberFormat="1" applyFont="1" applyFill="1" applyBorder="1" applyAlignment="1" applyProtection="1">
      <alignment horizontal="center"/>
      <protection/>
    </xf>
    <xf numFmtId="0" fontId="67" fillId="0" borderId="0" xfId="0" applyFont="1" applyBorder="1" applyAlignment="1" applyProtection="1">
      <alignment horizontal="center"/>
      <protection/>
    </xf>
    <xf numFmtId="0" fontId="64" fillId="44" borderId="32" xfId="0" applyFont="1" applyFill="1" applyBorder="1" applyAlignment="1" applyProtection="1">
      <alignment/>
      <protection/>
    </xf>
    <xf numFmtId="0" fontId="63" fillId="0" borderId="32" xfId="0" applyFont="1" applyBorder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65" fillId="45" borderId="32" xfId="0" applyFont="1" applyFill="1" applyBorder="1" applyAlignment="1" applyProtection="1">
      <alignment/>
      <protection/>
    </xf>
    <xf numFmtId="203" fontId="41" fillId="0" borderId="22" xfId="0" applyNumberFormat="1" applyFont="1" applyFill="1" applyBorder="1" applyAlignment="1" applyProtection="1">
      <alignment/>
      <protection/>
    </xf>
    <xf numFmtId="0" fontId="66" fillId="44" borderId="0" xfId="0" applyFont="1" applyFill="1" applyBorder="1" applyAlignment="1" applyProtection="1">
      <alignment horizontal="left"/>
      <protection locked="0"/>
    </xf>
    <xf numFmtId="0" fontId="89" fillId="12" borderId="26" xfId="0" applyFont="1" applyFill="1" applyBorder="1" applyAlignment="1" applyProtection="1">
      <alignment horizontal="center" vertical="center" wrapText="1"/>
      <protection hidden="1" locked="0"/>
    </xf>
    <xf numFmtId="0" fontId="89" fillId="12" borderId="33" xfId="0" applyFont="1" applyFill="1" applyBorder="1" applyAlignment="1" applyProtection="1">
      <alignment horizontal="center" vertical="center" wrapText="1"/>
      <protection hidden="1" locked="0"/>
    </xf>
    <xf numFmtId="0" fontId="89" fillId="12" borderId="34" xfId="0" applyFont="1" applyFill="1" applyBorder="1" applyAlignment="1" applyProtection="1">
      <alignment horizontal="center" vertical="center" wrapText="1"/>
      <protection hidden="1" locked="0"/>
    </xf>
    <xf numFmtId="0" fontId="94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18" fillId="0" borderId="0" xfId="0" applyFont="1" applyAlignment="1" applyProtection="1">
      <alignment horizontal="center" wrapText="1"/>
      <protection/>
    </xf>
    <xf numFmtId="4" fontId="66" fillId="44" borderId="29" xfId="0" applyNumberFormat="1" applyFont="1" applyFill="1" applyBorder="1" applyAlignment="1" applyProtection="1">
      <alignment horizontal="center" vertical="center"/>
      <protection/>
    </xf>
    <xf numFmtId="4" fontId="66" fillId="44" borderId="35" xfId="0" applyNumberFormat="1" applyFont="1" applyFill="1" applyBorder="1" applyAlignment="1" applyProtection="1">
      <alignment horizontal="center" vertical="center"/>
      <protection/>
    </xf>
    <xf numFmtId="4" fontId="66" fillId="44" borderId="36" xfId="0" applyNumberFormat="1" applyFont="1" applyFill="1" applyBorder="1" applyAlignment="1" applyProtection="1">
      <alignment horizontal="center" vertical="center"/>
      <protection/>
    </xf>
    <xf numFmtId="0" fontId="66" fillId="44" borderId="26" xfId="0" applyFont="1" applyFill="1" applyBorder="1" applyAlignment="1" applyProtection="1">
      <alignment horizontal="center" vertical="center" wrapText="1"/>
      <protection/>
    </xf>
    <xf numFmtId="0" fontId="66" fillId="44" borderId="34" xfId="0" applyFont="1" applyFill="1" applyBorder="1" applyAlignment="1" applyProtection="1">
      <alignment horizontal="center" vertical="center" wrapText="1"/>
      <protection/>
    </xf>
    <xf numFmtId="0" fontId="66" fillId="0" borderId="26" xfId="0" applyFont="1" applyBorder="1" applyAlignment="1">
      <alignment horizontal="center" wrapText="1"/>
    </xf>
    <xf numFmtId="0" fontId="66" fillId="0" borderId="34" xfId="0" applyFont="1" applyBorder="1" applyAlignment="1">
      <alignment horizontal="center" wrapText="1"/>
    </xf>
    <xf numFmtId="0" fontId="67" fillId="44" borderId="0" xfId="0" applyFont="1" applyFill="1" applyAlignment="1" applyProtection="1">
      <alignment horizontal="center"/>
      <protection/>
    </xf>
    <xf numFmtId="0" fontId="66" fillId="44" borderId="26" xfId="0" applyFont="1" applyFill="1" applyBorder="1" applyAlignment="1" applyProtection="1">
      <alignment horizontal="center" vertical="center"/>
      <protection/>
    </xf>
    <xf numFmtId="0" fontId="66" fillId="44" borderId="34" xfId="0" applyFont="1" applyFill="1" applyBorder="1" applyAlignment="1" applyProtection="1">
      <alignment horizontal="center" vertical="center"/>
      <protection/>
    </xf>
    <xf numFmtId="0" fontId="91" fillId="8" borderId="11" xfId="0" applyFont="1" applyFill="1" applyBorder="1" applyAlignment="1" applyProtection="1">
      <alignment horizontal="center" wrapText="1"/>
      <protection hidden="1"/>
    </xf>
    <xf numFmtId="0" fontId="61" fillId="8" borderId="11" xfId="0" applyFont="1" applyFill="1" applyBorder="1" applyAlignment="1" applyProtection="1">
      <alignment horizontal="center" wrapText="1"/>
      <protection hidden="1"/>
    </xf>
    <xf numFmtId="0" fontId="67" fillId="0" borderId="26" xfId="0" applyFont="1" applyBorder="1" applyAlignment="1" applyProtection="1">
      <alignment horizontal="center" wrapText="1"/>
      <protection/>
    </xf>
    <xf numFmtId="0" fontId="67" fillId="0" borderId="34" xfId="0" applyFont="1" applyBorder="1" applyAlignment="1" applyProtection="1">
      <alignment horizontal="center" wrapText="1"/>
      <protection/>
    </xf>
    <xf numFmtId="14" fontId="66" fillId="44" borderId="31" xfId="0" applyNumberFormat="1" applyFont="1" applyFill="1" applyBorder="1" applyAlignment="1" applyProtection="1">
      <alignment horizontal="center"/>
      <protection/>
    </xf>
    <xf numFmtId="0" fontId="66" fillId="44" borderId="37" xfId="0" applyFont="1" applyFill="1" applyBorder="1" applyAlignment="1" applyProtection="1">
      <alignment horizontal="center"/>
      <protection/>
    </xf>
    <xf numFmtId="0" fontId="66" fillId="44" borderId="20" xfId="0" applyFont="1" applyFill="1" applyBorder="1" applyAlignment="1" applyProtection="1">
      <alignment horizontal="center"/>
      <protection/>
    </xf>
    <xf numFmtId="0" fontId="92" fillId="8" borderId="11" xfId="0" applyFont="1" applyFill="1" applyBorder="1" applyAlignment="1" applyProtection="1">
      <alignment horizontal="center" wrapText="1"/>
      <protection hidden="1"/>
    </xf>
    <xf numFmtId="0" fontId="92" fillId="42" borderId="11" xfId="0" applyFont="1" applyFill="1" applyBorder="1" applyAlignment="1" applyProtection="1">
      <alignment horizontal="center" wrapText="1"/>
      <protection hidden="1"/>
    </xf>
    <xf numFmtId="14" fontId="66" fillId="44" borderId="0" xfId="0" applyNumberFormat="1" applyFont="1" applyFill="1" applyBorder="1" applyAlignment="1" applyProtection="1">
      <alignment horizontal="center"/>
      <protection/>
    </xf>
    <xf numFmtId="14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40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41" fillId="0" borderId="37" xfId="0" applyFont="1" applyFill="1" applyBorder="1" applyAlignment="1" applyProtection="1">
      <alignment horizontal="center"/>
      <protection/>
    </xf>
    <xf numFmtId="0" fontId="41" fillId="0" borderId="20" xfId="0" applyFont="1" applyFill="1" applyBorder="1" applyAlignment="1" applyProtection="1">
      <alignment horizontal="center"/>
      <protection/>
    </xf>
    <xf numFmtId="0" fontId="41" fillId="0" borderId="38" xfId="0" applyFont="1" applyFill="1" applyBorder="1" applyAlignment="1" applyProtection="1">
      <alignment horizontal="center"/>
      <protection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196" fontId="5" fillId="0" borderId="16" xfId="0" applyNumberFormat="1" applyFont="1" applyBorder="1" applyAlignment="1">
      <alignment horizontal="left" vertical="center"/>
    </xf>
    <xf numFmtId="196" fontId="5" fillId="0" borderId="10" xfId="0" applyNumberFormat="1" applyFont="1" applyBorder="1" applyAlignment="1">
      <alignment horizontal="left" vertical="center"/>
    </xf>
    <xf numFmtId="0" fontId="6" fillId="0" borderId="39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14" fontId="5" fillId="0" borderId="11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textRotation="90"/>
    </xf>
    <xf numFmtId="0" fontId="4" fillId="0" borderId="42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4" fillId="0" borderId="43" xfId="0" applyFont="1" applyBorder="1" applyAlignment="1">
      <alignment horizontal="center" vertical="center" textRotation="90"/>
    </xf>
    <xf numFmtId="0" fontId="11" fillId="0" borderId="4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14" fontId="5" fillId="0" borderId="45" xfId="0" applyNumberFormat="1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" fontId="7" fillId="0" borderId="42" xfId="0" applyNumberFormat="1" applyFont="1" applyBorder="1" applyAlignment="1">
      <alignment horizontal="center" vertical="center"/>
    </xf>
    <xf numFmtId="4" fontId="7" fillId="0" borderId="51" xfId="0" applyNumberFormat="1" applyFont="1" applyBorder="1" applyAlignment="1">
      <alignment horizontal="center" vertical="center"/>
    </xf>
    <xf numFmtId="4" fontId="7" fillId="0" borderId="42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51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4" fontId="7" fillId="33" borderId="54" xfId="0" applyNumberFormat="1" applyFont="1" applyFill="1" applyBorder="1" applyAlignment="1">
      <alignment horizontal="center" vertical="center"/>
    </xf>
    <xf numFmtId="4" fontId="7" fillId="33" borderId="61" xfId="0" applyNumberFormat="1" applyFont="1" applyFill="1" applyBorder="1" applyAlignment="1">
      <alignment horizontal="center" vertical="center"/>
    </xf>
    <xf numFmtId="3" fontId="7" fillId="0" borderId="59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60" xfId="0" applyNumberFormat="1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4" fontId="7" fillId="33" borderId="42" xfId="0" applyNumberFormat="1" applyFont="1" applyFill="1" applyBorder="1" applyAlignment="1">
      <alignment horizontal="center" vertical="center"/>
    </xf>
    <xf numFmtId="4" fontId="7" fillId="33" borderId="51" xfId="0" applyNumberFormat="1" applyFont="1" applyFill="1" applyBorder="1" applyAlignment="1">
      <alignment horizontal="center" vertical="center"/>
    </xf>
    <xf numFmtId="3" fontId="7" fillId="0" borderId="42" xfId="0" applyNumberFormat="1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4" fontId="8" fillId="0" borderId="42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/>
    </xf>
    <xf numFmtId="3" fontId="7" fillId="0" borderId="51" xfId="0" applyNumberFormat="1" applyFont="1" applyFill="1" applyBorder="1" applyAlignment="1">
      <alignment horizontal="center" vertical="center"/>
    </xf>
    <xf numFmtId="4" fontId="7" fillId="34" borderId="42" xfId="0" applyNumberFormat="1" applyFont="1" applyFill="1" applyBorder="1" applyAlignment="1">
      <alignment horizontal="center" vertical="center"/>
    </xf>
    <xf numFmtId="4" fontId="7" fillId="34" borderId="20" xfId="0" applyNumberFormat="1" applyFont="1" applyFill="1" applyBorder="1" applyAlignment="1">
      <alignment horizontal="center" vertical="center"/>
    </xf>
    <xf numFmtId="4" fontId="7" fillId="34" borderId="51" xfId="0" applyNumberFormat="1" applyFont="1" applyFill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4" fontId="10" fillId="0" borderId="42" xfId="0" applyNumberFormat="1" applyFont="1" applyBorder="1" applyAlignment="1">
      <alignment horizontal="center" vertical="center"/>
    </xf>
    <xf numFmtId="4" fontId="10" fillId="0" borderId="5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4" fontId="9" fillId="0" borderId="4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/>
    </xf>
    <xf numFmtId="0" fontId="0" fillId="9" borderId="0" xfId="0" applyFill="1" applyAlignment="1" applyProtection="1">
      <alignment horizontal="center"/>
      <protection/>
    </xf>
    <xf numFmtId="0" fontId="0" fillId="17" borderId="0" xfId="0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34" fillId="0" borderId="11" xfId="0" applyFont="1" applyBorder="1" applyAlignment="1" applyProtection="1">
      <alignment/>
      <protection/>
    </xf>
    <xf numFmtId="4" fontId="0" fillId="0" borderId="11" xfId="0" applyNumberFormat="1" applyBorder="1" applyAlignment="1" applyProtection="1">
      <alignment horizontal="center"/>
      <protection locked="0"/>
    </xf>
    <xf numFmtId="0" fontId="35" fillId="0" borderId="11" xfId="0" applyFont="1" applyBorder="1" applyAlignment="1" applyProtection="1">
      <alignment/>
      <protection/>
    </xf>
    <xf numFmtId="0" fontId="36" fillId="0" borderId="11" xfId="0" applyFont="1" applyBorder="1" applyAlignment="1" applyProtection="1">
      <alignment/>
      <protection/>
    </xf>
    <xf numFmtId="0" fontId="40" fillId="16" borderId="11" xfId="0" applyFont="1" applyFill="1" applyBorder="1" applyAlignment="1" applyProtection="1">
      <alignment horizontal="center"/>
      <protection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0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3" tint="0.7999799847602844"/>
        </patternFill>
      </fill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51"/>
  </sheetPr>
  <dimension ref="A1:BE233"/>
  <sheetViews>
    <sheetView showGridLines="0" showZeros="0" tabSelected="1" zoomScalePageLayoutView="0" workbookViewId="0" topLeftCell="A105">
      <pane xSplit="7" ySplit="10" topLeftCell="H115" activePane="bottomRight" state="frozen"/>
      <selection pane="topLeft" activeCell="A105" sqref="A105"/>
      <selection pane="topRight" activeCell="F105" sqref="F105"/>
      <selection pane="bottomLeft" activeCell="A115" sqref="A115"/>
      <selection pane="bottomRight" activeCell="C108" sqref="C108"/>
    </sheetView>
  </sheetViews>
  <sheetFormatPr defaultColWidth="9.125" defaultRowHeight="12.75"/>
  <cols>
    <col min="1" max="2" width="0" style="39" hidden="1" customWidth="1"/>
    <col min="3" max="3" width="9.125" style="39" customWidth="1"/>
    <col min="4" max="4" width="5.125" style="39" customWidth="1"/>
    <col min="5" max="5" width="16.125" style="39" bestFit="1" customWidth="1"/>
    <col min="6" max="6" width="25.50390625" style="39" customWidth="1"/>
    <col min="7" max="7" width="12.00390625" style="39" customWidth="1"/>
    <col min="8" max="8" width="26.50390625" style="39" customWidth="1"/>
    <col min="9" max="9" width="15.75390625" style="39" bestFit="1" customWidth="1"/>
    <col min="10" max="10" width="17.25390625" style="39" customWidth="1"/>
    <col min="11" max="11" width="27.875" style="39" bestFit="1" customWidth="1"/>
    <col min="12" max="12" width="30.875" style="39" customWidth="1"/>
    <col min="13" max="13" width="10.75390625" style="39" customWidth="1"/>
    <col min="14" max="21" width="10.75390625" style="63" customWidth="1"/>
    <col min="22" max="22" width="37.25390625" style="39" bestFit="1" customWidth="1"/>
    <col min="23" max="23" width="9.50390625" style="62" bestFit="1" customWidth="1"/>
    <col min="24" max="24" width="8.125" style="39" customWidth="1"/>
    <col min="25" max="25" width="9.125" style="39" customWidth="1"/>
    <col min="26" max="26" width="8.00390625" style="39" hidden="1" customWidth="1"/>
    <col min="27" max="27" width="6.50390625" style="39" hidden="1" customWidth="1"/>
    <col min="28" max="28" width="7.875" style="39" hidden="1" customWidth="1"/>
    <col min="29" max="29" width="9.125" style="39" hidden="1" customWidth="1"/>
    <col min="30" max="30" width="6.25390625" style="39" hidden="1" customWidth="1"/>
    <col min="31" max="31" width="7.00390625" style="39" hidden="1" customWidth="1"/>
    <col min="32" max="32" width="5.00390625" style="39" hidden="1" customWidth="1"/>
    <col min="33" max="33" width="6.00390625" style="39" hidden="1" customWidth="1"/>
    <col min="34" max="40" width="9.125" style="39" hidden="1" customWidth="1"/>
    <col min="41" max="41" width="4.875" style="39" hidden="1" customWidth="1"/>
    <col min="42" max="42" width="6.875" style="39" hidden="1" customWidth="1"/>
    <col min="43" max="43" width="5.00390625" style="39" hidden="1" customWidth="1"/>
    <col min="44" max="44" width="4.75390625" style="39" hidden="1" customWidth="1"/>
    <col min="45" max="45" width="4.00390625" style="39" hidden="1" customWidth="1"/>
    <col min="46" max="46" width="4.125" style="39" hidden="1" customWidth="1"/>
    <col min="47" max="47" width="2.75390625" style="39" hidden="1" customWidth="1"/>
    <col min="48" max="48" width="3.75390625" style="39" hidden="1" customWidth="1"/>
    <col min="49" max="49" width="13.75390625" style="39" customWidth="1"/>
    <col min="50" max="50" width="18.875" style="39" customWidth="1"/>
    <col min="51" max="51" width="13.125" style="39" customWidth="1"/>
    <col min="52" max="52" width="13.50390625" style="39" customWidth="1"/>
    <col min="53" max="53" width="13.00390625" style="39" customWidth="1"/>
    <col min="54" max="54" width="11.875" style="39" customWidth="1"/>
    <col min="55" max="55" width="9.125" style="39" customWidth="1"/>
    <col min="56" max="60" width="0" style="39" hidden="1" customWidth="1"/>
    <col min="61" max="16384" width="9.125" style="39" customWidth="1"/>
  </cols>
  <sheetData>
    <row r="1" spans="5:22" ht="12" hidden="1">
      <c r="E1" s="37" t="str">
        <f>+Kurum!C3</f>
        <v>Uzaktan Eğitim M.Y.O.</v>
      </c>
      <c r="H1" s="37" t="str">
        <f>+'Ders Adı'!D3</f>
        <v>TÜRK DİLİ II</v>
      </c>
      <c r="J1" s="37" t="str">
        <f>+Unvan!C4</f>
        <v>Prof.Dr.</v>
      </c>
      <c r="L1" s="37" t="str">
        <f>+'Banka İsim'!C3</f>
        <v>Abank</v>
      </c>
      <c r="M1" s="37"/>
      <c r="N1" s="38"/>
      <c r="O1" s="38"/>
      <c r="P1" s="38"/>
      <c r="Q1" s="38"/>
      <c r="R1" s="38"/>
      <c r="S1" s="38"/>
      <c r="T1" s="38"/>
      <c r="U1" s="38"/>
      <c r="V1" s="39">
        <v>1</v>
      </c>
    </row>
    <row r="2" spans="5:22" ht="12" hidden="1">
      <c r="E2" s="37" t="str">
        <f>+Kurum!C4</f>
        <v>Abant İzzet Baysal Üniversitesi</v>
      </c>
      <c r="H2" s="37" t="str">
        <f>+'Ders Adı'!D4</f>
        <v>ATATÜRK İLKELERİ VE İNKILAP TARİHİ II</v>
      </c>
      <c r="J2" s="37" t="str">
        <f>+Unvan!C5</f>
        <v>Doç.Dr.</v>
      </c>
      <c r="L2" s="37" t="str">
        <f>+'Banka İsim'!C4</f>
        <v>Akbank</v>
      </c>
      <c r="M2" s="37"/>
      <c r="N2" s="38"/>
      <c r="O2" s="38"/>
      <c r="P2" s="38"/>
      <c r="Q2" s="38"/>
      <c r="R2" s="38"/>
      <c r="S2" s="38"/>
      <c r="T2" s="38"/>
      <c r="U2" s="38"/>
      <c r="V2" s="39">
        <v>2</v>
      </c>
    </row>
    <row r="3" spans="5:22" ht="12" hidden="1">
      <c r="E3" s="37" t="str">
        <f>+Kurum!C5</f>
        <v>Abdullah Gul Unıversıtesı</v>
      </c>
      <c r="H3" s="37" t="str">
        <f>+'Ders Adı'!D5</f>
        <v>YABANCI DİL II</v>
      </c>
      <c r="J3" s="37" t="str">
        <f>+Unvan!C6</f>
        <v>Dr.Öğr.Üyesi</v>
      </c>
      <c r="L3" s="37" t="str">
        <f>+'Banka İsim'!C5</f>
        <v>Anadolubank</v>
      </c>
      <c r="M3" s="37"/>
      <c r="N3" s="38"/>
      <c r="O3" s="38"/>
      <c r="P3" s="38"/>
      <c r="Q3" s="38"/>
      <c r="R3" s="38"/>
      <c r="S3" s="38"/>
      <c r="T3" s="38"/>
      <c r="U3" s="38"/>
      <c r="V3" s="39">
        <v>3</v>
      </c>
    </row>
    <row r="4" spans="5:22" ht="12" hidden="1">
      <c r="E4" s="37" t="str">
        <f>+Kurum!C6</f>
        <v>Adana Bilim Ve Teknoloji Üniversitesi</v>
      </c>
      <c r="H4" s="37" t="str">
        <f>+'Ders Adı'!D6</f>
        <v>VERİ YAPILARI VE PROGRAMLAMA</v>
      </c>
      <c r="J4" s="37" t="str">
        <f>+Unvan!C7</f>
        <v>Öğr.Gör.</v>
      </c>
      <c r="L4" s="37" t="str">
        <f>+'Banka İsim'!C6</f>
        <v>Bank Asya </v>
      </c>
      <c r="M4" s="37"/>
      <c r="N4" s="38"/>
      <c r="O4" s="38"/>
      <c r="P4" s="38"/>
      <c r="Q4" s="38"/>
      <c r="R4" s="38"/>
      <c r="S4" s="38"/>
      <c r="T4" s="38"/>
      <c r="U4" s="38"/>
      <c r="V4" s="39">
        <v>4</v>
      </c>
    </row>
    <row r="5" spans="5:22" ht="12" hidden="1">
      <c r="E5" s="37" t="str">
        <f>+Kurum!C7</f>
        <v>Adıyaman Üniversitesi</v>
      </c>
      <c r="H5" s="37" t="str">
        <f>+'Ders Adı'!D7</f>
        <v>MESLEKİ MATEMATİK</v>
      </c>
      <c r="L5" s="37" t="str">
        <f>+'Banka İsim'!C7</f>
        <v>Birleşik Fon Bankası </v>
      </c>
      <c r="M5" s="37"/>
      <c r="N5" s="38"/>
      <c r="O5" s="38"/>
      <c r="P5" s="38"/>
      <c r="Q5" s="38"/>
      <c r="R5" s="38"/>
      <c r="S5" s="38"/>
      <c r="T5" s="38"/>
      <c r="U5" s="38"/>
      <c r="V5" s="39">
        <v>5</v>
      </c>
    </row>
    <row r="6" spans="5:22" ht="12" hidden="1">
      <c r="E6" s="37" t="str">
        <f>+Kurum!C8</f>
        <v>Adnan Menderes Üniversitesi</v>
      </c>
      <c r="H6" s="37" t="str">
        <f>+'Ders Adı'!D8</f>
        <v>GRAFİK VE ANİMASYON </v>
      </c>
      <c r="L6" s="37" t="str">
        <f>+'Banka İsim'!C8</f>
        <v>Citibank</v>
      </c>
      <c r="M6" s="37"/>
      <c r="N6" s="38"/>
      <c r="O6" s="38"/>
      <c r="P6" s="38"/>
      <c r="Q6" s="38"/>
      <c r="R6" s="38"/>
      <c r="S6" s="38"/>
      <c r="T6" s="38"/>
      <c r="U6" s="38"/>
      <c r="V6" s="39">
        <v>6</v>
      </c>
    </row>
    <row r="7" spans="5:22" ht="12" hidden="1">
      <c r="E7" s="37" t="str">
        <f>+Kurum!C9</f>
        <v>Afyon Kocatepe Üniversitesi</v>
      </c>
      <c r="H7" s="37" t="str">
        <f>+'Ders Adı'!D9</f>
        <v>VERİ TABANI YÖN.SİST.</v>
      </c>
      <c r="L7" s="37" t="str">
        <f>+'Banka İsim'!C9</f>
        <v>Deniz Bank </v>
      </c>
      <c r="M7" s="37"/>
      <c r="N7" s="38"/>
      <c r="O7" s="38"/>
      <c r="P7" s="38"/>
      <c r="Q7" s="38"/>
      <c r="R7" s="38"/>
      <c r="S7" s="38"/>
      <c r="T7" s="38"/>
      <c r="U7" s="38"/>
      <c r="V7" s="39">
        <v>7</v>
      </c>
    </row>
    <row r="8" spans="5:22" ht="12" hidden="1">
      <c r="E8" s="37" t="str">
        <f>+Kurum!C10</f>
        <v>Ağrı İbrahim Çeçen Üniversitesi</v>
      </c>
      <c r="H8" s="37" t="str">
        <f>+'Ders Adı'!D10</f>
        <v>WEB TASARIMININ TEMELLERİ II</v>
      </c>
      <c r="L8" s="37" t="str">
        <f>+'Banka İsim'!C10</f>
        <v>Garanti Bankası </v>
      </c>
      <c r="M8" s="37"/>
      <c r="N8" s="38"/>
      <c r="O8" s="38"/>
      <c r="P8" s="38"/>
      <c r="Q8" s="38"/>
      <c r="R8" s="38"/>
      <c r="S8" s="38"/>
      <c r="T8" s="38"/>
      <c r="U8" s="38"/>
      <c r="V8" s="39">
        <v>8</v>
      </c>
    </row>
    <row r="9" spans="5:22" ht="12" hidden="1">
      <c r="E9" s="37" t="str">
        <f>+Kurum!C11</f>
        <v>Ahi Evran Üniversitesi</v>
      </c>
      <c r="H9" s="37" t="str">
        <f>+'Ders Adı'!D11</f>
        <v>İNTERNET PROGRAMCILIĞI II</v>
      </c>
      <c r="L9" s="37" t="str">
        <f>+'Banka İsim'!C11</f>
        <v>HSBC Bank </v>
      </c>
      <c r="M9" s="37"/>
      <c r="N9" s="38"/>
      <c r="O9" s="38"/>
      <c r="P9" s="38"/>
      <c r="Q9" s="38"/>
      <c r="R9" s="38"/>
      <c r="S9" s="38"/>
      <c r="T9" s="38"/>
      <c r="U9" s="38"/>
      <c r="V9" s="39">
        <v>9</v>
      </c>
    </row>
    <row r="10" spans="5:22" ht="12" hidden="1">
      <c r="E10" s="37" t="str">
        <f>+Kurum!C12</f>
        <v>Akdeniz Üniversitesi</v>
      </c>
      <c r="H10" s="37" t="str">
        <f>+'Ders Adı'!D12</f>
        <v>AÇIK KAYNAK İŞLETİM SİSTEMLERİ</v>
      </c>
      <c r="L10" s="37" t="str">
        <f>+'Banka İsim'!C12</f>
        <v>Fortis</v>
      </c>
      <c r="M10" s="37"/>
      <c r="N10" s="38"/>
      <c r="O10" s="38"/>
      <c r="P10" s="38"/>
      <c r="Q10" s="38"/>
      <c r="R10" s="38"/>
      <c r="S10" s="38"/>
      <c r="T10" s="38"/>
      <c r="U10" s="38"/>
      <c r="V10" s="39">
        <v>10</v>
      </c>
    </row>
    <row r="11" spans="5:22" ht="12" hidden="1">
      <c r="E11" s="37" t="str">
        <f>+Kurum!C13</f>
        <v>Aksaray Üniversitesi</v>
      </c>
      <c r="H11" s="37" t="str">
        <f>+'Ders Adı'!D13</f>
        <v>MESLEKİ YABANCI DİL II</v>
      </c>
      <c r="L11" s="37" t="str">
        <f>+'Banka İsim'!C13</f>
        <v>Finansbank</v>
      </c>
      <c r="M11" s="37"/>
      <c r="N11" s="38"/>
      <c r="O11" s="38"/>
      <c r="P11" s="38"/>
      <c r="Q11" s="38"/>
      <c r="R11" s="38"/>
      <c r="S11" s="38"/>
      <c r="T11" s="38"/>
      <c r="U11" s="38"/>
      <c r="V11" s="39">
        <v>11</v>
      </c>
    </row>
    <row r="12" spans="5:22" ht="12" hidden="1">
      <c r="E12" s="37" t="str">
        <f>+Kurum!C14</f>
        <v>Amasya Üniversitesi</v>
      </c>
      <c r="H12" s="37" t="str">
        <f>+'Ders Adı'!D14</f>
        <v>NESNE TABANLI PROGRAMLAMA II</v>
      </c>
      <c r="L12" s="37" t="str">
        <f>+'Banka İsim'!C14</f>
        <v>Kuveyt Türk Katılım Bankası A.Ş.</v>
      </c>
      <c r="M12" s="37"/>
      <c r="N12" s="38"/>
      <c r="O12" s="38"/>
      <c r="P12" s="38"/>
      <c r="Q12" s="38"/>
      <c r="R12" s="38"/>
      <c r="S12" s="38"/>
      <c r="T12" s="38"/>
      <c r="U12" s="38"/>
      <c r="V12" s="39">
        <v>12</v>
      </c>
    </row>
    <row r="13" spans="5:22" ht="12" hidden="1">
      <c r="E13" s="37" t="str">
        <f>+Kurum!C15</f>
        <v>Anadolu Üniversitesi</v>
      </c>
      <c r="H13" s="37" t="str">
        <f>+'Ders Adı'!D15</f>
        <v>ARAŞTIRMA YÖNTEM VE TEKNİKLERİ</v>
      </c>
      <c r="L13" s="37" t="str">
        <f>+'Banka İsim'!C15</f>
        <v>Oyak Bank </v>
      </c>
      <c r="M13" s="37"/>
      <c r="N13" s="38"/>
      <c r="O13" s="38"/>
      <c r="P13" s="38"/>
      <c r="Q13" s="38"/>
      <c r="R13" s="38"/>
      <c r="S13" s="38"/>
      <c r="T13" s="38"/>
      <c r="U13" s="38"/>
      <c r="V13" s="39">
        <v>13</v>
      </c>
    </row>
    <row r="14" spans="5:22" ht="12" hidden="1">
      <c r="E14" s="37" t="str">
        <f>+Kurum!C16</f>
        <v>Ankara Üniversitesi</v>
      </c>
      <c r="H14" s="37" t="str">
        <f>+'Ders Adı'!D16</f>
        <v>SAYISAL ELEKTRONİK</v>
      </c>
      <c r="L14" s="37" t="str">
        <f>+'Banka İsim'!C16</f>
        <v>Türkiye İş Bankası </v>
      </c>
      <c r="M14" s="37"/>
      <c r="N14" s="38"/>
      <c r="O14" s="38"/>
      <c r="P14" s="38"/>
      <c r="Q14" s="38"/>
      <c r="R14" s="38"/>
      <c r="S14" s="38"/>
      <c r="T14" s="38"/>
      <c r="U14" s="38"/>
      <c r="V14" s="39">
        <v>14</v>
      </c>
    </row>
    <row r="15" spans="5:22" ht="12" hidden="1">
      <c r="E15" s="37" t="str">
        <f>+Kurum!C17</f>
        <v>Ardahan Üniversitesi</v>
      </c>
      <c r="H15" s="37" t="str">
        <f>+'Ders Adı'!D17</f>
        <v>YAZILIM KURULUMU VE YÖNETİMİ</v>
      </c>
      <c r="L15" s="37" t="str">
        <f>+'Banka İsim'!C17</f>
        <v>Türkiye Halk Bankası </v>
      </c>
      <c r="M15" s="37"/>
      <c r="N15" s="38"/>
      <c r="O15" s="38"/>
      <c r="P15" s="38"/>
      <c r="Q15" s="38"/>
      <c r="R15" s="38"/>
      <c r="S15" s="38"/>
      <c r="T15" s="38"/>
      <c r="U15" s="38"/>
      <c r="V15" s="39">
        <v>15</v>
      </c>
    </row>
    <row r="16" spans="5:22" ht="12" hidden="1">
      <c r="E16" s="37" t="str">
        <f>+Kurum!C18</f>
        <v>Artvin Çoruh Üniversitesi</v>
      </c>
      <c r="H16" s="37" t="str">
        <f>+'Ders Adı'!D18</f>
        <v>YÖNLENDİRİCİLER II</v>
      </c>
      <c r="L16" s="37" t="str">
        <f>+'Banka İsim'!C18</f>
        <v>Türkiye Cumhuriyet Merkez Bankası </v>
      </c>
      <c r="M16" s="37"/>
      <c r="N16" s="38"/>
      <c r="O16" s="38"/>
      <c r="P16" s="38"/>
      <c r="Q16" s="38"/>
      <c r="R16" s="38"/>
      <c r="S16" s="38"/>
      <c r="T16" s="38"/>
      <c r="U16" s="38"/>
      <c r="V16" s="39">
        <v>16</v>
      </c>
    </row>
    <row r="17" spans="5:22" ht="12" hidden="1">
      <c r="E17" s="37" t="str">
        <f>+Kurum!C19</f>
        <v>Atatürk Üniversitesi</v>
      </c>
      <c r="H17" s="37" t="str">
        <f>+'Ders Adı'!D19</f>
        <v>SİSTEM ANALİZİ VE TASARIMI</v>
      </c>
      <c r="L17" s="37" t="str">
        <f>+'Banka İsim'!C19</f>
        <v>Türkiye Ekonomi Bankası </v>
      </c>
      <c r="M17" s="37"/>
      <c r="N17" s="38"/>
      <c r="O17" s="38"/>
      <c r="P17" s="38"/>
      <c r="Q17" s="38"/>
      <c r="R17" s="38"/>
      <c r="S17" s="38"/>
      <c r="T17" s="38"/>
      <c r="U17" s="38"/>
      <c r="V17" s="39">
        <v>17</v>
      </c>
    </row>
    <row r="18" spans="5:22" ht="12" hidden="1">
      <c r="E18" s="37" t="str">
        <f>+Kurum!C20</f>
        <v>Balıkesir Üniversitesi</v>
      </c>
      <c r="H18" s="37" t="str">
        <f>+'Ders Adı'!D20</f>
        <v>MESLEK ETİĞİ</v>
      </c>
      <c r="L18" s="37" t="str">
        <f>+'Banka İsim'!C20</f>
        <v>Türkiye Kalkınma Bankası </v>
      </c>
      <c r="M18" s="37"/>
      <c r="N18" s="38"/>
      <c r="O18" s="38"/>
      <c r="P18" s="38"/>
      <c r="Q18" s="38"/>
      <c r="R18" s="38"/>
      <c r="S18" s="38"/>
      <c r="T18" s="38"/>
      <c r="U18" s="38"/>
      <c r="V18" s="39">
        <v>18</v>
      </c>
    </row>
    <row r="19" spans="5:22" ht="12" hidden="1">
      <c r="E19" s="37" t="str">
        <f>+Kurum!C21</f>
        <v>Bartın Üniversitesi</v>
      </c>
      <c r="H19" s="37" t="str">
        <f>+'Ders Adı'!D21</f>
        <v>İLETİŞİM</v>
      </c>
      <c r="L19" s="37" t="str">
        <f>+'Banka İsim'!C21</f>
        <v>Türkiye Sınai Kalkınma Bankası </v>
      </c>
      <c r="M19" s="37"/>
      <c r="N19" s="38"/>
      <c r="O19" s="38"/>
      <c r="P19" s="38"/>
      <c r="Q19" s="38"/>
      <c r="R19" s="38"/>
      <c r="S19" s="38"/>
      <c r="T19" s="38"/>
      <c r="U19" s="38"/>
      <c r="V19" s="39">
        <v>19</v>
      </c>
    </row>
    <row r="20" spans="5:22" ht="12" hidden="1">
      <c r="E20" s="37" t="str">
        <f>+Kurum!C22</f>
        <v>Batman Üniversitesi</v>
      </c>
      <c r="H20" s="37" t="str">
        <f>+'Ders Adı'!D22</f>
        <v>GÜNCEL PROGRAMLAMA DİLLERİ II</v>
      </c>
      <c r="L20" s="37" t="str">
        <f>+'Banka İsim'!C22</f>
        <v>Tekstil Bank </v>
      </c>
      <c r="M20" s="37"/>
      <c r="N20" s="38"/>
      <c r="O20" s="38"/>
      <c r="P20" s="38"/>
      <c r="Q20" s="38"/>
      <c r="R20" s="38"/>
      <c r="S20" s="38"/>
      <c r="T20" s="38"/>
      <c r="U20" s="38"/>
      <c r="V20" s="39">
        <v>20</v>
      </c>
    </row>
    <row r="21" spans="5:21" ht="12" hidden="1">
      <c r="E21" s="37" t="str">
        <f>+Kurum!C23</f>
        <v>Bayburt Üniversitesi</v>
      </c>
      <c r="H21" s="37" t="str">
        <f>+'Ders Adı'!D23</f>
        <v>KABLOLAMA</v>
      </c>
      <c r="L21" s="37" t="str">
        <f>+'Banka İsim'!C23</f>
        <v>Turkishbank</v>
      </c>
      <c r="M21" s="37"/>
      <c r="N21" s="38"/>
      <c r="O21" s="38"/>
      <c r="P21" s="38"/>
      <c r="Q21" s="38"/>
      <c r="R21" s="38"/>
      <c r="S21" s="38"/>
      <c r="T21" s="38"/>
      <c r="U21" s="38"/>
    </row>
    <row r="22" spans="5:21" ht="12" hidden="1">
      <c r="E22" s="37" t="str">
        <f>+Kurum!C24</f>
        <v>Bilecik Şeyh Edebali Üniversitesi</v>
      </c>
      <c r="H22" s="37" t="str">
        <f>+'Ders Adı'!D24</f>
        <v>DONANIM KURULUMU</v>
      </c>
      <c r="L22" s="37" t="str">
        <f>+'Banka İsim'!C24</f>
        <v>T.C. Ziraat Bankası </v>
      </c>
      <c r="M22" s="37"/>
      <c r="N22" s="38"/>
      <c r="O22" s="38"/>
      <c r="P22" s="38"/>
      <c r="Q22" s="38"/>
      <c r="R22" s="38"/>
      <c r="S22" s="38"/>
      <c r="T22" s="38"/>
      <c r="U22" s="38"/>
    </row>
    <row r="23" spans="5:21" ht="12" hidden="1">
      <c r="E23" s="37" t="str">
        <f>+Kurum!C25</f>
        <v>Bingöl Üniversitesi</v>
      </c>
      <c r="H23" s="37" t="str">
        <f>+'Ders Adı'!D25</f>
        <v>KALİTE GÜVENCE VE STAND.</v>
      </c>
      <c r="L23" s="37" t="str">
        <f>+'Banka İsim'!C25</f>
        <v>Yapı ve Kredi Bankası </v>
      </c>
      <c r="M23" s="37"/>
      <c r="N23" s="38"/>
      <c r="O23" s="38"/>
      <c r="P23" s="38"/>
      <c r="Q23" s="38"/>
      <c r="R23" s="38"/>
      <c r="S23" s="38"/>
      <c r="T23" s="38"/>
      <c r="U23" s="38"/>
    </row>
    <row r="24" spans="5:21" ht="12" hidden="1">
      <c r="E24" s="37" t="str">
        <f>+Kurum!C26</f>
        <v>Bitlis Eren Üniversitesi</v>
      </c>
      <c r="H24" s="37" t="str">
        <f>+'Ders Adı'!D26</f>
        <v>KABLOSUZ AĞLAR</v>
      </c>
      <c r="L24" s="37" t="str">
        <f>+'Banka İsim'!C26</f>
        <v>Vakıf Bank </v>
      </c>
      <c r="M24" s="37"/>
      <c r="N24" s="38"/>
      <c r="O24" s="38"/>
      <c r="P24" s="38"/>
      <c r="Q24" s="38"/>
      <c r="R24" s="38"/>
      <c r="S24" s="38"/>
      <c r="T24" s="38"/>
      <c r="U24" s="38"/>
    </row>
    <row r="25" spans="5:12" ht="12" hidden="1">
      <c r="E25" s="37" t="str">
        <f>+Kurum!C27</f>
        <v>Boğaziçi Üniversitesi</v>
      </c>
      <c r="H25" s="37" t="str">
        <f>+'Ders Adı'!D27</f>
        <v>BİLGİSAYARLI KONTROL</v>
      </c>
      <c r="L25" s="37">
        <f>+'Banka İsim'!C27</f>
        <v>0</v>
      </c>
    </row>
    <row r="26" spans="5:12" ht="12" hidden="1">
      <c r="E26" s="37" t="str">
        <f>+Kurum!C28</f>
        <v>Bozok Üniversitesi</v>
      </c>
      <c r="H26" s="37" t="str">
        <f>+'Ders Adı'!D28</f>
        <v>ARAZİ ÖLÇMELERİ II</v>
      </c>
      <c r="L26" s="37">
        <f>+'Banka İsim'!C28</f>
        <v>0</v>
      </c>
    </row>
    <row r="27" spans="5:12" ht="12" hidden="1">
      <c r="E27" s="37" t="str">
        <f>+Kurum!C29</f>
        <v>Bursa Teknik Üniversitesi</v>
      </c>
      <c r="H27" s="37" t="str">
        <f>+'Ders Adı'!D29</f>
        <v>ARAZİ ÖLÇMELERİ IV</v>
      </c>
      <c r="L27" s="37">
        <f>+'Banka İsim'!C29</f>
        <v>0</v>
      </c>
    </row>
    <row r="28" spans="5:12" ht="12" hidden="1">
      <c r="E28" s="37" t="str">
        <f>+Kurum!C30</f>
        <v>Bülent Ecevit Üniversitesi</v>
      </c>
      <c r="H28" s="37" t="str">
        <f>+'Ders Adı'!D30</f>
        <v>TAŞINMAZ HUKUKU</v>
      </c>
      <c r="L28" s="37">
        <f>+'Banka İsim'!C30</f>
        <v>0</v>
      </c>
    </row>
    <row r="29" spans="5:12" ht="12" hidden="1">
      <c r="E29" s="37" t="str">
        <f>+Kurum!C31</f>
        <v>Celal Bayar Üniversitesi</v>
      </c>
      <c r="H29" s="37" t="str">
        <f>+'Ders Adı'!D31</f>
        <v>MESLEKİ HESAPLAMALAR</v>
      </c>
      <c r="L29" s="37">
        <f>+'Banka İsim'!C31</f>
        <v>0</v>
      </c>
    </row>
    <row r="30" spans="5:12" ht="12" hidden="1">
      <c r="E30" s="37" t="str">
        <f>+Kurum!C32</f>
        <v>Cumhuriyet Üniversitesi</v>
      </c>
      <c r="H30" s="37" t="str">
        <f>+'Ders Adı'!D32</f>
        <v>İMAR BİLGİSİ </v>
      </c>
      <c r="L30" s="37">
        <f>+'Banka İsim'!C32</f>
        <v>0</v>
      </c>
    </row>
    <row r="31" spans="5:12" ht="12" hidden="1">
      <c r="E31" s="37" t="str">
        <f>+Kurum!C33</f>
        <v>Çanakkale Onsekiz Mart Üniversitesi</v>
      </c>
      <c r="H31" s="37" t="str">
        <f>+'Ders Adı'!D33</f>
        <v>COĞRAFİ BİLGİ SİSTEMLERİ</v>
      </c>
      <c r="L31" s="37">
        <f>+'Banka İsim'!C33</f>
        <v>0</v>
      </c>
    </row>
    <row r="32" spans="5:12" ht="12" hidden="1">
      <c r="E32" s="37" t="str">
        <f>+Kurum!C34</f>
        <v>Çankırı Karatekin Üniversitesi</v>
      </c>
      <c r="H32" s="37" t="str">
        <f>+'Ders Adı'!D34</f>
        <v>TAŞINMAZ DEĞERLEME</v>
      </c>
      <c r="L32" s="37">
        <f>+'Banka İsim'!C34</f>
        <v>0</v>
      </c>
    </row>
    <row r="33" spans="5:12" ht="12" hidden="1">
      <c r="E33" s="37" t="str">
        <f>+Kurum!C35</f>
        <v>Çukurova Üniversitesi</v>
      </c>
      <c r="H33" s="37" t="str">
        <f>+'Ders Adı'!D35</f>
        <v>HARİTA YAPIMI II</v>
      </c>
      <c r="L33" s="37">
        <f>+'Banka İsim'!C35</f>
        <v>0</v>
      </c>
    </row>
    <row r="34" spans="5:12" ht="12" hidden="1">
      <c r="E34" s="37" t="str">
        <f>+Kurum!C36</f>
        <v>Dicle Üniversitesi</v>
      </c>
      <c r="H34" s="37" t="str">
        <f>+'Ders Adı'!D36</f>
        <v>HARİTACILIKTA HAT PROJELERİ</v>
      </c>
      <c r="L34" s="37">
        <f>+'Banka İsim'!C36</f>
        <v>0</v>
      </c>
    </row>
    <row r="35" spans="5:12" ht="12" hidden="1">
      <c r="E35" s="37" t="str">
        <f>+Kurum!C37</f>
        <v>Dokuz Eylül Üniversitesi</v>
      </c>
      <c r="H35" s="37" t="str">
        <f>+'Ders Adı'!D37</f>
        <v>APLİKASYON</v>
      </c>
      <c r="L35" s="37">
        <f>+'Banka İsim'!C37</f>
        <v>0</v>
      </c>
    </row>
    <row r="36" spans="5:12" ht="12" hidden="1">
      <c r="E36" s="37" t="str">
        <f>+Kurum!C38</f>
        <v>Dumlupınar Üniversitesi</v>
      </c>
      <c r="H36" s="37" t="str">
        <f>+'Ders Adı'!D38</f>
        <v>ARAZİ YÖNETİMİ</v>
      </c>
      <c r="L36" s="37">
        <f>+'Banka İsim'!C38</f>
        <v>0</v>
      </c>
    </row>
    <row r="37" spans="5:12" ht="12" hidden="1">
      <c r="E37" s="37" t="str">
        <f>+Kurum!C39</f>
        <v>Düzce Üniversitesi</v>
      </c>
      <c r="H37" s="37" t="str">
        <f>+'Ders Adı'!D39</f>
        <v>FOTOGRAMETRİ UYGULAMALARI</v>
      </c>
      <c r="L37" s="37">
        <f>+'Banka İsim'!C39</f>
        <v>0</v>
      </c>
    </row>
    <row r="38" spans="5:12" ht="12" hidden="1">
      <c r="E38" s="37" t="str">
        <f>+Kurum!C40</f>
        <v>Ege Üniversitesi</v>
      </c>
      <c r="H38" s="37" t="str">
        <f>+'Ders Adı'!D40</f>
        <v>BİLGİSAYAR DESTEKLİ HARİTA ÇİZİMİ</v>
      </c>
      <c r="L38" s="37">
        <f>+'Banka İsim'!C40</f>
        <v>0</v>
      </c>
    </row>
    <row r="39" spans="5:8" ht="12" hidden="1">
      <c r="E39" s="37" t="str">
        <f>+Kurum!C41</f>
        <v>Erciyes Üniversitesi</v>
      </c>
      <c r="H39" s="37" t="str">
        <f>+'Ders Adı'!D41</f>
        <v>BİLİŞİM HUKUKU</v>
      </c>
    </row>
    <row r="40" spans="5:8" ht="12" hidden="1">
      <c r="E40" s="37" t="str">
        <f>+Kurum!C42</f>
        <v>Erzincan Üniversitesi</v>
      </c>
      <c r="H40" s="37">
        <f>+'Ders Adı'!D42</f>
        <v>0</v>
      </c>
    </row>
    <row r="41" spans="5:8" ht="12" hidden="1">
      <c r="E41" s="37" t="str">
        <f>+Kurum!C43</f>
        <v>Erzurum Teknık Unıversıtesı</v>
      </c>
      <c r="H41" s="37">
        <f>+'Ders Adı'!D43</f>
        <v>0</v>
      </c>
    </row>
    <row r="42" spans="5:8" ht="12" hidden="1">
      <c r="E42" s="37" t="str">
        <f>+Kurum!C44</f>
        <v>Eskişehir Osmangazi Üniversitesi</v>
      </c>
      <c r="H42" s="37">
        <f>+'Ders Adı'!D44</f>
        <v>0</v>
      </c>
    </row>
    <row r="43" spans="5:8" ht="12" hidden="1">
      <c r="E43" s="37" t="str">
        <f>+Kurum!C45</f>
        <v>Fırat Üniversitesi</v>
      </c>
      <c r="H43" s="37">
        <f>+'Ders Adı'!D45</f>
        <v>0</v>
      </c>
    </row>
    <row r="44" spans="5:8" ht="12" hidden="1">
      <c r="E44" s="37" t="str">
        <f>+Kurum!C46</f>
        <v>Galatasaray Üniversitesi</v>
      </c>
      <c r="H44" s="37">
        <f>+'Ders Adı'!D46</f>
        <v>0</v>
      </c>
    </row>
    <row r="45" spans="5:8" ht="12" hidden="1">
      <c r="E45" s="37" t="str">
        <f>+Kurum!C47</f>
        <v>Gazi Üniversitesi</v>
      </c>
      <c r="H45" s="37">
        <f>+'Ders Adı'!D47</f>
        <v>0</v>
      </c>
    </row>
    <row r="46" spans="5:8" ht="12" hidden="1">
      <c r="E46" s="37" t="str">
        <f>+Kurum!C48</f>
        <v>Gaziantep Üniversitesi</v>
      </c>
      <c r="H46" s="37">
        <f>+'Ders Adı'!D48</f>
        <v>0</v>
      </c>
    </row>
    <row r="47" spans="5:8" ht="12" hidden="1">
      <c r="E47" s="37" t="str">
        <f>+Kurum!C49</f>
        <v>Gaziosmanpaşa Üniversitesi</v>
      </c>
      <c r="H47" s="37">
        <f>+'Ders Adı'!D49</f>
        <v>0</v>
      </c>
    </row>
    <row r="48" spans="5:8" ht="12" hidden="1">
      <c r="E48" s="37" t="str">
        <f>+Kurum!C50</f>
        <v>Gebze Yüksek Teknoloji Enstitüsü</v>
      </c>
      <c r="H48" s="37">
        <f>+'Ders Adı'!D50</f>
        <v>0</v>
      </c>
    </row>
    <row r="49" spans="5:8" ht="12" hidden="1">
      <c r="E49" s="37" t="str">
        <f>+Kurum!C51</f>
        <v>Giresun Üniversitesi</v>
      </c>
      <c r="H49" s="37">
        <f>+'Ders Adı'!D51</f>
        <v>0</v>
      </c>
    </row>
    <row r="50" spans="5:8" ht="12" hidden="1">
      <c r="E50" s="37" t="str">
        <f>+Kurum!C52</f>
        <v>Gümüşhane Üniversitesi</v>
      </c>
      <c r="H50" s="37">
        <f>+'Ders Adı'!D52</f>
        <v>0</v>
      </c>
    </row>
    <row r="51" spans="5:8" ht="12" hidden="1">
      <c r="E51" s="37" t="str">
        <f>+Kurum!C53</f>
        <v>Hacettepe Üniversitesi</v>
      </c>
      <c r="H51" s="37">
        <f>+'Ders Adı'!D53</f>
        <v>0</v>
      </c>
    </row>
    <row r="52" spans="5:8" ht="12" hidden="1">
      <c r="E52" s="37" t="str">
        <f>+Kurum!C54</f>
        <v>Hakkari Üniversitesi</v>
      </c>
      <c r="H52" s="37">
        <f>+'Ders Adı'!D54</f>
        <v>0</v>
      </c>
    </row>
    <row r="53" spans="5:8" ht="12" hidden="1">
      <c r="E53" s="37" t="str">
        <f>+Kurum!C55</f>
        <v>Harran Üniversitesi</v>
      </c>
      <c r="H53" s="37">
        <f>+'Ders Adı'!D55</f>
        <v>0</v>
      </c>
    </row>
    <row r="54" spans="5:8" ht="12" hidden="1">
      <c r="E54" s="37" t="str">
        <f>+Kurum!C56</f>
        <v>Hitit Üniversitesi</v>
      </c>
      <c r="H54" s="37">
        <f>+'Ders Adı'!D56</f>
        <v>0</v>
      </c>
    </row>
    <row r="55" spans="5:8" ht="12" hidden="1">
      <c r="E55" s="37" t="str">
        <f>+Kurum!C57</f>
        <v>Iğdır Üniversitesi</v>
      </c>
      <c r="H55" s="37">
        <f>+'Ders Adı'!D57</f>
        <v>0</v>
      </c>
    </row>
    <row r="56" spans="5:8" ht="12" hidden="1">
      <c r="E56" s="37" t="str">
        <f>+Kurum!C58</f>
        <v>Istanbul Medeniyet Üniversitesi</v>
      </c>
      <c r="H56" s="37">
        <f>+'Ders Adı'!D58</f>
        <v>0</v>
      </c>
    </row>
    <row r="57" spans="5:8" ht="12" hidden="1">
      <c r="E57" s="37" t="str">
        <f>+Kurum!C59</f>
        <v>İnönü Üniversitesi</v>
      </c>
      <c r="H57" s="37">
        <f>+'Ders Adı'!D59</f>
        <v>0</v>
      </c>
    </row>
    <row r="58" spans="5:8" ht="12" hidden="1">
      <c r="E58" s="37" t="str">
        <f>+Kurum!C60</f>
        <v>İstanbul Teknik Üniversitesi</v>
      </c>
      <c r="H58" s="37">
        <f>+'Ders Adı'!D60</f>
        <v>0</v>
      </c>
    </row>
    <row r="59" spans="5:8" ht="12" hidden="1">
      <c r="E59" s="37" t="str">
        <f>+Kurum!C61</f>
        <v>İstanbul Üniversitesi</v>
      </c>
      <c r="H59" s="37">
        <f>+'Ders Adı'!D61</f>
        <v>0</v>
      </c>
    </row>
    <row r="60" spans="5:8" ht="12" hidden="1">
      <c r="E60" s="37" t="str">
        <f>+Kurum!C62</f>
        <v>İzmir Katip Çelebi Üniversitesi</v>
      </c>
      <c r="H60" s="37">
        <f>+'Ders Adı'!D62</f>
        <v>0</v>
      </c>
    </row>
    <row r="61" spans="5:8" ht="12" hidden="1">
      <c r="E61" s="37" t="str">
        <f>+Kurum!C63</f>
        <v>İzmir Yüksek Teknoloji Enstitüsü</v>
      </c>
      <c r="H61" s="37">
        <f>+'Ders Adı'!D63</f>
        <v>0</v>
      </c>
    </row>
    <row r="62" spans="5:8" ht="12" hidden="1">
      <c r="E62" s="37" t="str">
        <f>+Kurum!C64</f>
        <v>Kafkas Üniversitesi</v>
      </c>
      <c r="H62" s="37">
        <f>+'Ders Adı'!D64</f>
        <v>0</v>
      </c>
    </row>
    <row r="63" spans="5:8" ht="12" hidden="1">
      <c r="E63" s="37" t="str">
        <f>+Kurum!C65</f>
        <v>Kahramanmaraş Sütçü İmam Üniversitesi</v>
      </c>
      <c r="H63" s="37">
        <f>+'Ders Adı'!D65</f>
        <v>0</v>
      </c>
    </row>
    <row r="64" spans="5:8" ht="12" hidden="1">
      <c r="E64" s="37" t="str">
        <f>+Kurum!C66</f>
        <v>Karabük Üniversitesi</v>
      </c>
      <c r="H64" s="37">
        <f>+'Ders Adı'!D66</f>
        <v>0</v>
      </c>
    </row>
    <row r="65" spans="5:8" ht="12" hidden="1">
      <c r="E65" s="37" t="str">
        <f>+Kurum!C67</f>
        <v>Karadeniz Teknik Üniversitesi</v>
      </c>
      <c r="H65" s="37">
        <f>+'Ders Adı'!D67</f>
        <v>0</v>
      </c>
    </row>
    <row r="66" spans="5:8" ht="12" hidden="1">
      <c r="E66" s="37" t="str">
        <f>+Kurum!C68</f>
        <v>Karamanoğlu Mehmetbey Üniversitesi</v>
      </c>
      <c r="H66" s="37">
        <f>+'Ders Adı'!D68</f>
        <v>0</v>
      </c>
    </row>
    <row r="67" spans="5:8" ht="12" hidden="1">
      <c r="E67" s="37" t="str">
        <f>+Kurum!C69</f>
        <v>Kastamonu Üniversitesi</v>
      </c>
      <c r="H67" s="37">
        <f>+'Ders Adı'!D69</f>
        <v>0</v>
      </c>
    </row>
    <row r="68" spans="5:8" ht="12" hidden="1">
      <c r="E68" s="37" t="str">
        <f>+Kurum!C70</f>
        <v>Kırıkkale Üniversitesi</v>
      </c>
      <c r="H68" s="37">
        <f>+'Ders Adı'!D70</f>
        <v>0</v>
      </c>
    </row>
    <row r="69" spans="5:8" ht="12" hidden="1">
      <c r="E69" s="37" t="str">
        <f>+Kurum!C71</f>
        <v>Kırklareli Üniversitesi</v>
      </c>
      <c r="H69" s="37">
        <f>+'Ders Adı'!D71</f>
        <v>0</v>
      </c>
    </row>
    <row r="70" spans="5:8" ht="12" hidden="1">
      <c r="E70" s="37" t="str">
        <f>+Kurum!C72</f>
        <v>Kilis 7 Aralık Üniversitesi</v>
      </c>
      <c r="H70" s="37">
        <f>+'Ders Adı'!D72</f>
        <v>0</v>
      </c>
    </row>
    <row r="71" spans="5:8" ht="12" hidden="1">
      <c r="E71" s="37" t="str">
        <f>+Kurum!C73</f>
        <v>Kocaeli Üniversitesi</v>
      </c>
      <c r="H71" s="37">
        <f>+'Ders Adı'!D73</f>
        <v>0</v>
      </c>
    </row>
    <row r="72" spans="5:8" ht="12" hidden="1">
      <c r="E72" s="37" t="str">
        <f>+Kurum!C74</f>
        <v>Mardin Artuklu Üniversitesi</v>
      </c>
      <c r="H72" s="37">
        <f>+'Ders Adı'!D74</f>
        <v>0</v>
      </c>
    </row>
    <row r="73" spans="5:8" ht="12" hidden="1">
      <c r="E73" s="37" t="str">
        <f>+Kurum!C75</f>
        <v>Marmara Üniversitesi</v>
      </c>
      <c r="H73" s="37">
        <f>+'Ders Adı'!D75</f>
        <v>0</v>
      </c>
    </row>
    <row r="74" spans="5:8" ht="12" hidden="1">
      <c r="E74" s="37" t="str">
        <f>+Kurum!C76</f>
        <v>Mehmet Akif Ersoy Üniversitesi</v>
      </c>
      <c r="H74" s="37">
        <f>+'Ders Adı'!D76</f>
        <v>0</v>
      </c>
    </row>
    <row r="75" spans="5:8" ht="12" hidden="1">
      <c r="E75" s="37" t="str">
        <f>+Kurum!C77</f>
        <v>Mersin Üniversitesi</v>
      </c>
      <c r="H75" s="37">
        <f>+'Ders Adı'!D77</f>
        <v>0</v>
      </c>
    </row>
    <row r="76" spans="5:8" ht="12" hidden="1">
      <c r="E76" s="37" t="str">
        <f>+Kurum!C78</f>
        <v>Mimar Sinan Güzel Sanatlar Üniversitesi</v>
      </c>
      <c r="H76" s="37">
        <f>+'Ders Adı'!D78</f>
        <v>0</v>
      </c>
    </row>
    <row r="77" spans="5:8" ht="12" hidden="1">
      <c r="E77" s="37" t="str">
        <f>+Kurum!C79</f>
        <v>Muğla Sıtkı Koçman Üniversitesi</v>
      </c>
      <c r="H77" s="37">
        <f>+'Ders Adı'!D79</f>
        <v>0</v>
      </c>
    </row>
    <row r="78" spans="5:8" ht="12" hidden="1">
      <c r="E78" s="37" t="str">
        <f>+Kurum!C80</f>
        <v>Mustafa Kemal Üniversitesi</v>
      </c>
      <c r="H78" s="37">
        <f>+'Ders Adı'!D80</f>
        <v>0</v>
      </c>
    </row>
    <row r="79" spans="5:8" ht="12" hidden="1">
      <c r="E79" s="37" t="str">
        <f>+Kurum!C81</f>
        <v>Muş Alparslan Üniversitesi</v>
      </c>
      <c r="H79" s="37">
        <f>+'Ders Adı'!D81</f>
        <v>0</v>
      </c>
    </row>
    <row r="80" spans="5:8" ht="12" hidden="1">
      <c r="E80" s="37" t="str">
        <f>+Kurum!C82</f>
        <v>Namık Kemal Üniversitesi</v>
      </c>
      <c r="H80" s="37">
        <f>+'Ders Adı'!D82</f>
        <v>0</v>
      </c>
    </row>
    <row r="81" spans="5:8" ht="12" hidden="1">
      <c r="E81" s="37" t="str">
        <f>+Kurum!C83</f>
        <v>Necmettin Erbakan Üniversitesi</v>
      </c>
      <c r="H81" s="37">
        <f>+'Ders Adı'!D83</f>
        <v>0</v>
      </c>
    </row>
    <row r="82" spans="5:8" ht="12" hidden="1">
      <c r="E82" s="37" t="str">
        <f>+Kurum!C84</f>
        <v>Nevşehir Üniversitesi</v>
      </c>
      <c r="H82" s="37">
        <f>+'Ders Adı'!D84</f>
        <v>0</v>
      </c>
    </row>
    <row r="83" spans="5:8" ht="12" hidden="1">
      <c r="E83" s="37" t="str">
        <f>+Kurum!C85</f>
        <v>Niğde Üniversitesi</v>
      </c>
      <c r="H83" s="37">
        <f>+'Ders Adı'!D85</f>
        <v>0</v>
      </c>
    </row>
    <row r="84" spans="5:8" ht="12" hidden="1">
      <c r="E84" s="37" t="str">
        <f>+Kurum!C86</f>
        <v>Ondokuz Mayıs Üniversitesi</v>
      </c>
      <c r="H84" s="37">
        <f>+'Ders Adı'!D86</f>
        <v>0</v>
      </c>
    </row>
    <row r="85" spans="5:8" ht="12" hidden="1">
      <c r="E85" s="37" t="str">
        <f>+Kurum!C87</f>
        <v>Ordu Üniversitesi</v>
      </c>
      <c r="H85" s="37">
        <f>+'Ders Adı'!D87</f>
        <v>0</v>
      </c>
    </row>
    <row r="86" ht="12" hidden="1">
      <c r="E86" s="37" t="str">
        <f>+Kurum!C88</f>
        <v>Orta Doğu Teknik Üniversitesi</v>
      </c>
    </row>
    <row r="87" ht="12" hidden="1">
      <c r="E87" s="37" t="str">
        <f>+Kurum!C89</f>
        <v>Osmaniye Korkut Ata Üniversitesi</v>
      </c>
    </row>
    <row r="88" ht="12" hidden="1">
      <c r="E88" s="37" t="str">
        <f>+Kurum!C90</f>
        <v>Pamukkale Üniversitesi</v>
      </c>
    </row>
    <row r="89" ht="12" hidden="1">
      <c r="E89" s="37" t="str">
        <f>+Kurum!C91</f>
        <v>Recep Tayyip Erdoğan Üniversitesi</v>
      </c>
    </row>
    <row r="90" ht="12" hidden="1">
      <c r="E90" s="37" t="str">
        <f>+Kurum!C92</f>
        <v>Sakarya Üniversitesi</v>
      </c>
    </row>
    <row r="91" ht="12" hidden="1">
      <c r="E91" s="37" t="str">
        <f>+Kurum!C93</f>
        <v>Selçuk Üniversitesi</v>
      </c>
    </row>
    <row r="92" ht="12" hidden="1">
      <c r="E92" s="37" t="str">
        <f>+Kurum!C94</f>
        <v>Siirt Üniversitesi</v>
      </c>
    </row>
    <row r="93" ht="12" hidden="1">
      <c r="E93" s="37" t="str">
        <f>+Kurum!C95</f>
        <v>Sinop Üniversitesi</v>
      </c>
    </row>
    <row r="94" ht="12" hidden="1">
      <c r="E94" s="37" t="str">
        <f>+Kurum!C96</f>
        <v>Süleyman Demirel Üniversitesi</v>
      </c>
    </row>
    <row r="95" ht="12" hidden="1">
      <c r="E95" s="37" t="str">
        <f>+Kurum!C97</f>
        <v>Şırnak Üniversitesi</v>
      </c>
    </row>
    <row r="96" ht="12" hidden="1">
      <c r="E96" s="37" t="str">
        <f>+Kurum!C98</f>
        <v>Trakya Üniversitesi</v>
      </c>
    </row>
    <row r="97" ht="12" hidden="1">
      <c r="E97" s="37" t="str">
        <f>+Kurum!C99</f>
        <v>Tunceli Üniversitesi</v>
      </c>
    </row>
    <row r="98" ht="12" hidden="1">
      <c r="E98" s="37" t="str">
        <f>+Kurum!C100</f>
        <v>Türk-Alman Üniversitesi</v>
      </c>
    </row>
    <row r="99" ht="12" hidden="1">
      <c r="E99" s="37" t="str">
        <f>+Kurum!C101</f>
        <v>Uludağ Üniversitesi</v>
      </c>
    </row>
    <row r="100" ht="12" hidden="1">
      <c r="E100" s="37" t="str">
        <f>+Kurum!C102</f>
        <v>Uşak Üniversitesi</v>
      </c>
    </row>
    <row r="101" ht="12" hidden="1">
      <c r="E101" s="37" t="str">
        <f>+Kurum!C103</f>
        <v>Yalova Üniversitesi</v>
      </c>
    </row>
    <row r="102" ht="12" hidden="1">
      <c r="E102" s="37" t="str">
        <f>+Kurum!C104</f>
        <v>Yıldırım Beyazıt Üniversitesi</v>
      </c>
    </row>
    <row r="103" ht="12" hidden="1">
      <c r="E103" s="37" t="str">
        <f>+Kurum!C105</f>
        <v>Yıldız Teknik Üniversitesi</v>
      </c>
    </row>
    <row r="104" ht="12" hidden="1">
      <c r="E104" s="37" t="str">
        <f>+Kurum!C106</f>
        <v>Yüzüncü Yıl Üniversitesi</v>
      </c>
    </row>
    <row r="105" ht="12.75"/>
    <row r="106" spans="49:50" ht="15">
      <c r="AW106" s="108" t="s">
        <v>219</v>
      </c>
      <c r="AX106" s="109" t="s">
        <v>246</v>
      </c>
    </row>
    <row r="107" spans="5:50" ht="21">
      <c r="E107" s="85" t="s">
        <v>207</v>
      </c>
      <c r="F107" s="64">
        <v>0.00759</v>
      </c>
      <c r="H107" s="347" t="str">
        <f>CONCATENATE(R107," ","Yılı İçin")</f>
        <v>2023 Yılı İçin</v>
      </c>
      <c r="I107" s="347"/>
      <c r="J107" s="347"/>
      <c r="K107" s="348" t="s">
        <v>209</v>
      </c>
      <c r="L107" s="55" t="s">
        <v>302</v>
      </c>
      <c r="M107" s="348" t="s">
        <v>212</v>
      </c>
      <c r="N107" s="201"/>
      <c r="O107" s="201"/>
      <c r="P107" s="39"/>
      <c r="Q107" s="350" t="s">
        <v>219</v>
      </c>
      <c r="R107" s="355">
        <v>2023</v>
      </c>
      <c r="S107" s="83"/>
      <c r="T107" s="83"/>
      <c r="U107" s="39"/>
      <c r="AW107" s="197">
        <f>+AT107</f>
        <v>0</v>
      </c>
      <c r="AX107" s="162">
        <v>5004</v>
      </c>
    </row>
    <row r="108" spans="5:50" ht="24.75" customHeight="1">
      <c r="E108" s="64" t="str">
        <f>CONCATENATE(R107," ","Yılı Katsayı")</f>
        <v>2023 Yılı Katsayı</v>
      </c>
      <c r="F108" s="82">
        <v>0.235445</v>
      </c>
      <c r="H108" s="202" t="str">
        <f>CONCATENATE(R108," ","TL'ye kadar"," ","(0","-",R108,".-TL)")</f>
        <v>70000 TL'ye kadar (0-70000.-TL)</v>
      </c>
      <c r="I108" s="202"/>
      <c r="J108" s="65">
        <v>0.15</v>
      </c>
      <c r="K108" s="348" t="s">
        <v>1</v>
      </c>
      <c r="L108" s="55" t="s">
        <v>303</v>
      </c>
      <c r="M108" s="348" t="s">
        <v>1</v>
      </c>
      <c r="N108" s="201"/>
      <c r="O108" s="201"/>
      <c r="P108" s="39"/>
      <c r="Q108" s="351" t="s">
        <v>217</v>
      </c>
      <c r="R108" s="352">
        <v>70000</v>
      </c>
      <c r="S108" s="84"/>
      <c r="T108" s="84"/>
      <c r="U108" s="39"/>
      <c r="AF108" s="39">
        <f>ROUND(R108*0.15,2)</f>
        <v>10500</v>
      </c>
      <c r="AW108" s="198"/>
      <c r="AX108" s="109" t="s">
        <v>247</v>
      </c>
    </row>
    <row r="109" spans="5:50" ht="24.75" customHeight="1">
      <c r="E109" s="64"/>
      <c r="F109" s="66"/>
      <c r="H109" s="202" t="str">
        <f>CONCATENATE(R109,"-TL'nin"," ",R108,"-TL'si için"," ",AF108,"-TL, fazlası","( ",R108,"-",R109,"-TL)")</f>
        <v>150000-TL'nin 70000-TL'si için 10500-TL, fazlası( 70000-150000-TL)</v>
      </c>
      <c r="I109" s="202"/>
      <c r="J109" s="65">
        <v>0.2</v>
      </c>
      <c r="K109" s="349" t="s">
        <v>210</v>
      </c>
      <c r="L109" s="55" t="s">
        <v>304</v>
      </c>
      <c r="N109" s="88"/>
      <c r="O109" s="88"/>
      <c r="Q109" s="353" t="s">
        <v>218</v>
      </c>
      <c r="R109" s="352">
        <v>150000</v>
      </c>
      <c r="S109" s="84"/>
      <c r="T109" s="84"/>
      <c r="AF109" s="39">
        <f>ROUND((R109-R108)*0.2,2)</f>
        <v>16000</v>
      </c>
      <c r="AG109" s="39">
        <f>AF109+AF108</f>
        <v>26500</v>
      </c>
      <c r="AW109" s="199"/>
      <c r="AX109" s="162">
        <v>4253.4</v>
      </c>
    </row>
    <row r="110" spans="8:50" ht="24.75" customHeight="1">
      <c r="H110" s="202" t="str">
        <f>CONCATENATE(R110,"-TL'nin"," ",R109," ","- TL'si için"," ",AG109,"-TL"," ","fazlası","(",R109,"-",R110,"-TL)")</f>
        <v>550000-TL'nin 150000 - TL'si için 26500-TL fazlası(150000-550000-TL)</v>
      </c>
      <c r="I110" s="202"/>
      <c r="J110" s="65">
        <v>0.27</v>
      </c>
      <c r="K110" s="349" t="s">
        <v>1</v>
      </c>
      <c r="L110" s="55" t="s">
        <v>305</v>
      </c>
      <c r="M110" s="78" t="s">
        <v>215</v>
      </c>
      <c r="N110" s="201"/>
      <c r="O110" s="201"/>
      <c r="P110" s="39"/>
      <c r="Q110" s="354" t="s">
        <v>220</v>
      </c>
      <c r="R110" s="352">
        <v>550000</v>
      </c>
      <c r="S110" s="84"/>
      <c r="T110" s="84"/>
      <c r="U110" s="39"/>
      <c r="AW110" s="110" t="s">
        <v>248</v>
      </c>
      <c r="AX110" s="200"/>
    </row>
    <row r="111" spans="6:50" ht="24.75" customHeight="1">
      <c r="F111" s="90" t="s">
        <v>306</v>
      </c>
      <c r="H111" s="202" t="str">
        <f>CONCATENATE(R110," ","-TL'den fazlası")</f>
        <v>550000 -TL'den fazlası</v>
      </c>
      <c r="I111" s="202"/>
      <c r="J111" s="65">
        <v>0.35</v>
      </c>
      <c r="M111" s="79" t="s">
        <v>64</v>
      </c>
      <c r="N111" s="201"/>
      <c r="O111" s="201"/>
      <c r="P111" s="39"/>
      <c r="Q111" s="39"/>
      <c r="R111" s="39"/>
      <c r="S111" s="39"/>
      <c r="T111" s="39"/>
      <c r="U111" s="39"/>
      <c r="AW111" s="110" t="s">
        <v>249</v>
      </c>
      <c r="AX111" s="200"/>
    </row>
    <row r="112" ht="12.75"/>
    <row r="113" spans="4:48" ht="12.75">
      <c r="D113" s="62">
        <v>1</v>
      </c>
      <c r="E113" s="62">
        <v>2</v>
      </c>
      <c r="F113" s="62">
        <v>3</v>
      </c>
      <c r="G113" s="62">
        <v>4</v>
      </c>
      <c r="H113" s="62">
        <v>5</v>
      </c>
      <c r="I113" s="62">
        <v>6</v>
      </c>
      <c r="J113" s="62">
        <v>7</v>
      </c>
      <c r="K113" s="62">
        <v>8</v>
      </c>
      <c r="L113" s="62">
        <v>9</v>
      </c>
      <c r="M113" s="62">
        <v>10</v>
      </c>
      <c r="N113" s="62">
        <v>11</v>
      </c>
      <c r="O113" s="62">
        <v>12</v>
      </c>
      <c r="P113" s="62">
        <v>13</v>
      </c>
      <c r="Q113" s="62">
        <v>14</v>
      </c>
      <c r="R113" s="62">
        <v>15</v>
      </c>
      <c r="S113" s="62">
        <v>16</v>
      </c>
      <c r="T113" s="62">
        <v>17</v>
      </c>
      <c r="U113" s="62">
        <v>18</v>
      </c>
      <c r="V113" s="62">
        <v>19</v>
      </c>
      <c r="W113" s="62">
        <v>20</v>
      </c>
      <c r="X113" s="62">
        <v>21</v>
      </c>
      <c r="Y113" s="62">
        <v>22</v>
      </c>
      <c r="Z113" s="62">
        <v>23</v>
      </c>
      <c r="AA113" s="62">
        <v>24</v>
      </c>
      <c r="AB113" s="62">
        <v>25</v>
      </c>
      <c r="AC113" s="62">
        <v>26</v>
      </c>
      <c r="AD113" s="62">
        <v>27</v>
      </c>
      <c r="AE113" s="62">
        <v>28</v>
      </c>
      <c r="AF113" s="62">
        <v>29</v>
      </c>
      <c r="AG113" s="62">
        <v>30</v>
      </c>
      <c r="AH113" s="62">
        <v>31</v>
      </c>
      <c r="AI113" s="62">
        <v>32</v>
      </c>
      <c r="AJ113" s="62">
        <v>33</v>
      </c>
      <c r="AK113" s="62">
        <v>34</v>
      </c>
      <c r="AL113" s="62">
        <v>35</v>
      </c>
      <c r="AM113" s="62">
        <v>36</v>
      </c>
      <c r="AN113" s="62">
        <v>37</v>
      </c>
      <c r="AO113" s="62">
        <v>38</v>
      </c>
      <c r="AP113" s="62">
        <v>39</v>
      </c>
      <c r="AQ113" s="62">
        <v>40</v>
      </c>
      <c r="AR113" s="62">
        <v>41</v>
      </c>
      <c r="AS113" s="62">
        <v>42</v>
      </c>
      <c r="AT113" s="62">
        <v>43</v>
      </c>
      <c r="AU113" s="62">
        <v>44</v>
      </c>
      <c r="AV113" s="62">
        <v>45</v>
      </c>
    </row>
    <row r="114" spans="3:54" s="73" customFormat="1" ht="58.5">
      <c r="C114" s="170" t="s">
        <v>300</v>
      </c>
      <c r="D114" s="181" t="s">
        <v>62</v>
      </c>
      <c r="E114" s="67" t="s">
        <v>63</v>
      </c>
      <c r="F114" s="67" t="s">
        <v>0</v>
      </c>
      <c r="G114" s="67" t="s">
        <v>1</v>
      </c>
      <c r="H114" s="67" t="s">
        <v>64</v>
      </c>
      <c r="I114" s="67" t="s">
        <v>232</v>
      </c>
      <c r="J114" s="68" t="s">
        <v>65</v>
      </c>
      <c r="K114" s="68" t="s">
        <v>45</v>
      </c>
      <c r="L114" s="69" t="s">
        <v>238</v>
      </c>
      <c r="M114" s="86" t="s">
        <v>222</v>
      </c>
      <c r="N114" s="86" t="s">
        <v>223</v>
      </c>
      <c r="O114" s="174" t="s">
        <v>224</v>
      </c>
      <c r="P114" s="86" t="s">
        <v>225</v>
      </c>
      <c r="Q114" s="174" t="s">
        <v>226</v>
      </c>
      <c r="R114" s="174" t="s">
        <v>229</v>
      </c>
      <c r="S114" s="86" t="s">
        <v>255</v>
      </c>
      <c r="T114" s="86" t="s">
        <v>242</v>
      </c>
      <c r="U114" s="174" t="s">
        <v>256</v>
      </c>
      <c r="V114" s="70" t="s">
        <v>221</v>
      </c>
      <c r="W114" s="71" t="s">
        <v>231</v>
      </c>
      <c r="X114" s="179" t="s">
        <v>196</v>
      </c>
      <c r="Y114" s="179" t="s">
        <v>233</v>
      </c>
      <c r="Z114" s="72" t="s">
        <v>194</v>
      </c>
      <c r="AA114" s="72" t="s">
        <v>195</v>
      </c>
      <c r="AB114" s="72" t="s">
        <v>195</v>
      </c>
      <c r="AC114" s="72" t="s">
        <v>204</v>
      </c>
      <c r="AD114" s="72" t="s">
        <v>204</v>
      </c>
      <c r="AW114" s="39"/>
      <c r="AX114" s="39"/>
      <c r="AY114" s="39"/>
      <c r="AZ114" s="39"/>
      <c r="BA114" s="39"/>
      <c r="BB114" s="39"/>
    </row>
    <row r="115" spans="1:57" ht="18">
      <c r="A115" s="169"/>
      <c r="B115" s="169">
        <f>IF(F115=F114,0,1)</f>
        <v>1</v>
      </c>
      <c r="C115" s="172">
        <f>IF(F115=0,0,IF(F115=F114,0,SUM($B$115:B115)))</f>
        <v>0</v>
      </c>
      <c r="D115" s="178">
        <f>IF(E115="","",1)</f>
      </c>
      <c r="E115" s="75"/>
      <c r="F115" s="76"/>
      <c r="G115" s="76"/>
      <c r="H115" s="76"/>
      <c r="I115" s="77"/>
      <c r="J115" s="76"/>
      <c r="K115" s="76"/>
      <c r="L115" s="76"/>
      <c r="M115" s="75"/>
      <c r="N115" s="75"/>
      <c r="O115" s="175">
        <f aca="true" t="shared" si="0" ref="O115:O146">IF(M115&lt;=0,0,N115/M115)</f>
        <v>0</v>
      </c>
      <c r="P115" s="87"/>
      <c r="Q115" s="176">
        <f aca="true" t="shared" si="1" ref="Q115:Q146">ROUND(P115*O115,2)</f>
        <v>0</v>
      </c>
      <c r="R115" s="177">
        <f>IF(G115="",0,VLOOKUP(G115,Unvan!$C$4:$D$14,2,FALSE))</f>
        <v>0</v>
      </c>
      <c r="S115" s="94"/>
      <c r="T115" s="94"/>
      <c r="U115" s="178">
        <f aca="true" t="shared" si="2" ref="U115:U146">S115-T115</f>
        <v>0</v>
      </c>
      <c r="V115" s="76"/>
      <c r="W115" s="89">
        <f aca="true" t="shared" si="3" ref="W115:W146">ROUND((Q115*R115*U115)*$F$108,2)</f>
        <v>0</v>
      </c>
      <c r="X115" s="180">
        <f aca="true" t="shared" si="4" ref="X115:X146">IF(AD115&gt;0,+AD115,IF(AB115&gt;0,+AB115,Z115))</f>
        <v>0</v>
      </c>
      <c r="Y115" s="180">
        <f aca="true" t="shared" si="5" ref="Y115:Y146">I115+W115</f>
        <v>0</v>
      </c>
      <c r="Z115" s="74">
        <f aca="true" t="shared" si="6" ref="Z115:Z146">IF(E115="",0,IF(I115+W115&lt;=$R$108,$J$108,IF(I115+W115&gt;$R$108,$J$109)))</f>
        <v>0</v>
      </c>
      <c r="AA115" s="64">
        <f aca="true" t="shared" si="7" ref="AA115:AA146">IF(I115&gt;$R$109,"Evet",0)</f>
        <v>0</v>
      </c>
      <c r="AB115" s="39">
        <f>IF(AA115="Evet",$J$110,0)</f>
        <v>0</v>
      </c>
      <c r="AC115" s="64">
        <f aca="true" t="shared" si="8" ref="AC115:AC146">IF(I115&gt;$R$110,"Malesef",0)</f>
        <v>0</v>
      </c>
      <c r="AD115" s="64">
        <f>IF(AC115="Malesef",$J$111,0)</f>
        <v>0</v>
      </c>
      <c r="BD115" s="39">
        <f>IF(AW115="",0,IF(AND(AW115="Evet",W115&gt;$AX$109),$AX$109,IF(W115&lt;$AX$109,W115,$AX$109)))</f>
        <v>0</v>
      </c>
      <c r="BE115" s="39">
        <f>IF(W115&lt;=$AX$109,W115,$AX$109-BA115)</f>
        <v>0</v>
      </c>
    </row>
    <row r="116" spans="1:57" ht="18">
      <c r="A116" s="39">
        <f>IF(F116=F115,0,A1151)</f>
        <v>0</v>
      </c>
      <c r="B116" s="169">
        <f aca="true" t="shared" si="9" ref="B116:B179">IF(F116=F115,0,1)</f>
        <v>0</v>
      </c>
      <c r="C116" s="172">
        <f>IF(F116=0,0,IF(F116=F115,0,SUM($B$115:B116)))</f>
        <v>0</v>
      </c>
      <c r="D116" s="178">
        <f>IF(E116="","",D115+1)</f>
      </c>
      <c r="E116" s="75"/>
      <c r="F116" s="76"/>
      <c r="G116" s="76"/>
      <c r="H116" s="76"/>
      <c r="I116" s="77"/>
      <c r="J116" s="76"/>
      <c r="K116" s="76"/>
      <c r="L116" s="76"/>
      <c r="M116" s="75"/>
      <c r="N116" s="75"/>
      <c r="O116" s="175">
        <f t="shared" si="0"/>
        <v>0</v>
      </c>
      <c r="P116" s="87"/>
      <c r="Q116" s="176">
        <f t="shared" si="1"/>
        <v>0</v>
      </c>
      <c r="R116" s="177">
        <f>IF(G116="",0,VLOOKUP(G116,Unvan!$C$4:$D$14,2,FALSE))</f>
        <v>0</v>
      </c>
      <c r="S116" s="94"/>
      <c r="T116" s="94"/>
      <c r="U116" s="178">
        <f t="shared" si="2"/>
        <v>0</v>
      </c>
      <c r="V116" s="76"/>
      <c r="W116" s="89">
        <f t="shared" si="3"/>
        <v>0</v>
      </c>
      <c r="X116" s="180">
        <f t="shared" si="4"/>
        <v>0</v>
      </c>
      <c r="Y116" s="180">
        <f t="shared" si="5"/>
        <v>0</v>
      </c>
      <c r="Z116" s="74">
        <f t="shared" si="6"/>
        <v>0</v>
      </c>
      <c r="AA116" s="64">
        <f t="shared" si="7"/>
        <v>0</v>
      </c>
      <c r="AB116" s="39">
        <f aca="true" t="shared" si="10" ref="AB116:AB179">IF(AA116="Evet",$J$110,0)</f>
        <v>0</v>
      </c>
      <c r="AC116" s="64">
        <f t="shared" si="8"/>
        <v>0</v>
      </c>
      <c r="AD116" s="64">
        <f aca="true" t="shared" si="11" ref="AD116:AD179">IF(AC116="Malesef",$J$111,0)</f>
        <v>0</v>
      </c>
      <c r="BD116" s="39">
        <f aca="true" t="shared" si="12" ref="BD116:BD179">IF(AW116="",0,IF(AND(AW116="Evet",W116&gt;$AX$109),$AX$109,IF(W116&lt;$AX$109,W116,$AX$109)))</f>
        <v>0</v>
      </c>
      <c r="BE116" s="39">
        <f aca="true" t="shared" si="13" ref="BE116:BE179">IF(W116&lt;=$AX$109,W116,$AX$109-BA116)</f>
        <v>0</v>
      </c>
    </row>
    <row r="117" spans="2:57" ht="18">
      <c r="B117" s="169">
        <f t="shared" si="9"/>
        <v>0</v>
      </c>
      <c r="C117" s="172">
        <f>IF(F117=0,0,IF(F117=F116,0,SUM($B$115:B117)))</f>
        <v>0</v>
      </c>
      <c r="D117" s="178">
        <f aca="true" t="shared" si="14" ref="D117:D180">IF(E117="","",D116+1)</f>
      </c>
      <c r="E117" s="75"/>
      <c r="F117" s="76"/>
      <c r="G117" s="76"/>
      <c r="H117" s="76"/>
      <c r="I117" s="77"/>
      <c r="J117" s="76"/>
      <c r="K117" s="76"/>
      <c r="L117" s="76"/>
      <c r="M117" s="75"/>
      <c r="N117" s="75"/>
      <c r="O117" s="175">
        <f t="shared" si="0"/>
        <v>0</v>
      </c>
      <c r="P117" s="87"/>
      <c r="Q117" s="176">
        <f t="shared" si="1"/>
        <v>0</v>
      </c>
      <c r="R117" s="177">
        <f>IF(G117="",0,VLOOKUP(G117,Unvan!$C$4:$D$14,2,FALSE))</f>
        <v>0</v>
      </c>
      <c r="S117" s="94"/>
      <c r="T117" s="94"/>
      <c r="U117" s="178">
        <f t="shared" si="2"/>
        <v>0</v>
      </c>
      <c r="V117" s="76"/>
      <c r="W117" s="89">
        <f t="shared" si="3"/>
        <v>0</v>
      </c>
      <c r="X117" s="180">
        <f t="shared" si="4"/>
        <v>0</v>
      </c>
      <c r="Y117" s="180">
        <f t="shared" si="5"/>
        <v>0</v>
      </c>
      <c r="Z117" s="74">
        <f t="shared" si="6"/>
        <v>0</v>
      </c>
      <c r="AA117" s="64">
        <f t="shared" si="7"/>
        <v>0</v>
      </c>
      <c r="AB117" s="39">
        <f t="shared" si="10"/>
        <v>0</v>
      </c>
      <c r="AC117" s="64">
        <f t="shared" si="8"/>
        <v>0</v>
      </c>
      <c r="AD117" s="64">
        <f t="shared" si="11"/>
        <v>0</v>
      </c>
      <c r="BD117" s="39">
        <f t="shared" si="12"/>
        <v>0</v>
      </c>
      <c r="BE117" s="39">
        <f t="shared" si="13"/>
        <v>0</v>
      </c>
    </row>
    <row r="118" spans="2:57" ht="18">
      <c r="B118" s="169">
        <f t="shared" si="9"/>
        <v>0</v>
      </c>
      <c r="C118" s="172">
        <f>IF(F118=0,0,IF(F118=F117,0,SUM($B$115:B118)))</f>
        <v>0</v>
      </c>
      <c r="D118" s="178">
        <f t="shared" si="14"/>
      </c>
      <c r="E118" s="75"/>
      <c r="F118" s="76"/>
      <c r="G118" s="76"/>
      <c r="H118" s="76"/>
      <c r="I118" s="77"/>
      <c r="J118" s="76"/>
      <c r="K118" s="76"/>
      <c r="L118" s="76"/>
      <c r="M118" s="75"/>
      <c r="N118" s="75"/>
      <c r="O118" s="175">
        <f t="shared" si="0"/>
        <v>0</v>
      </c>
      <c r="P118" s="87"/>
      <c r="Q118" s="176">
        <f t="shared" si="1"/>
        <v>0</v>
      </c>
      <c r="R118" s="177">
        <f>IF(G118="",0,VLOOKUP(G118,Unvan!$C$4:$D$14,2,FALSE))</f>
        <v>0</v>
      </c>
      <c r="S118" s="94"/>
      <c r="T118" s="94"/>
      <c r="U118" s="178">
        <f t="shared" si="2"/>
        <v>0</v>
      </c>
      <c r="V118" s="76"/>
      <c r="W118" s="89">
        <f t="shared" si="3"/>
        <v>0</v>
      </c>
      <c r="X118" s="180">
        <f t="shared" si="4"/>
        <v>0</v>
      </c>
      <c r="Y118" s="180">
        <f t="shared" si="5"/>
        <v>0</v>
      </c>
      <c r="Z118" s="74">
        <f t="shared" si="6"/>
        <v>0</v>
      </c>
      <c r="AA118" s="64">
        <f t="shared" si="7"/>
        <v>0</v>
      </c>
      <c r="AB118" s="39">
        <f t="shared" si="10"/>
        <v>0</v>
      </c>
      <c r="AC118" s="64">
        <f t="shared" si="8"/>
        <v>0</v>
      </c>
      <c r="AD118" s="64">
        <f t="shared" si="11"/>
        <v>0</v>
      </c>
      <c r="BD118" s="39">
        <f t="shared" si="12"/>
        <v>0</v>
      </c>
      <c r="BE118" s="39">
        <f t="shared" si="13"/>
        <v>0</v>
      </c>
    </row>
    <row r="119" spans="2:57" ht="18">
      <c r="B119" s="169">
        <f t="shared" si="9"/>
        <v>0</v>
      </c>
      <c r="C119" s="172">
        <f>IF(F119=0,0,IF(F119=F118,0,SUM($B$115:B119)))</f>
        <v>0</v>
      </c>
      <c r="D119" s="178">
        <f t="shared" si="14"/>
      </c>
      <c r="E119" s="75"/>
      <c r="F119" s="76"/>
      <c r="G119" s="76"/>
      <c r="H119" s="76"/>
      <c r="I119" s="77"/>
      <c r="J119" s="76"/>
      <c r="K119" s="76"/>
      <c r="L119" s="76"/>
      <c r="M119" s="75"/>
      <c r="N119" s="75"/>
      <c r="O119" s="175">
        <f t="shared" si="0"/>
        <v>0</v>
      </c>
      <c r="P119" s="87"/>
      <c r="Q119" s="176">
        <f t="shared" si="1"/>
        <v>0</v>
      </c>
      <c r="R119" s="177">
        <f>IF(G119="",0,VLOOKUP(G119,Unvan!$C$4:$D$14,2,FALSE))</f>
        <v>0</v>
      </c>
      <c r="S119" s="94"/>
      <c r="T119" s="94"/>
      <c r="U119" s="178">
        <f t="shared" si="2"/>
        <v>0</v>
      </c>
      <c r="V119" s="76"/>
      <c r="W119" s="89">
        <f t="shared" si="3"/>
        <v>0</v>
      </c>
      <c r="X119" s="180">
        <f t="shared" si="4"/>
        <v>0</v>
      </c>
      <c r="Y119" s="180">
        <f t="shared" si="5"/>
        <v>0</v>
      </c>
      <c r="Z119" s="74">
        <f t="shared" si="6"/>
        <v>0</v>
      </c>
      <c r="AA119" s="64">
        <f t="shared" si="7"/>
        <v>0</v>
      </c>
      <c r="AB119" s="39">
        <f t="shared" si="10"/>
        <v>0</v>
      </c>
      <c r="AC119" s="64">
        <f t="shared" si="8"/>
        <v>0</v>
      </c>
      <c r="AD119" s="64">
        <f t="shared" si="11"/>
        <v>0</v>
      </c>
      <c r="BD119" s="39">
        <f t="shared" si="12"/>
        <v>0</v>
      </c>
      <c r="BE119" s="39">
        <f t="shared" si="13"/>
        <v>0</v>
      </c>
    </row>
    <row r="120" spans="2:57" ht="18">
      <c r="B120" s="169">
        <f t="shared" si="9"/>
        <v>0</v>
      </c>
      <c r="C120" s="172">
        <f>IF(F120=0,0,IF(F120=F119,0,SUM($B$115:B120)))</f>
        <v>0</v>
      </c>
      <c r="D120" s="178">
        <f t="shared" si="14"/>
      </c>
      <c r="E120" s="75"/>
      <c r="F120" s="76"/>
      <c r="G120" s="76"/>
      <c r="H120" s="76"/>
      <c r="I120" s="77"/>
      <c r="J120" s="76"/>
      <c r="K120" s="76"/>
      <c r="L120" s="76"/>
      <c r="M120" s="75"/>
      <c r="N120" s="75"/>
      <c r="O120" s="175">
        <f t="shared" si="0"/>
        <v>0</v>
      </c>
      <c r="P120" s="87"/>
      <c r="Q120" s="176">
        <f t="shared" si="1"/>
        <v>0</v>
      </c>
      <c r="R120" s="177">
        <f>IF(G120="",0,VLOOKUP(G120,Unvan!$C$4:$D$14,2,FALSE))</f>
        <v>0</v>
      </c>
      <c r="S120" s="94"/>
      <c r="T120" s="94"/>
      <c r="U120" s="178">
        <f t="shared" si="2"/>
        <v>0</v>
      </c>
      <c r="V120" s="76"/>
      <c r="W120" s="89">
        <f t="shared" si="3"/>
        <v>0</v>
      </c>
      <c r="X120" s="180">
        <f t="shared" si="4"/>
        <v>0</v>
      </c>
      <c r="Y120" s="180">
        <f t="shared" si="5"/>
        <v>0</v>
      </c>
      <c r="Z120" s="74">
        <f t="shared" si="6"/>
        <v>0</v>
      </c>
      <c r="AA120" s="64">
        <f t="shared" si="7"/>
        <v>0</v>
      </c>
      <c r="AB120" s="39">
        <f t="shared" si="10"/>
        <v>0</v>
      </c>
      <c r="AC120" s="64">
        <f t="shared" si="8"/>
        <v>0</v>
      </c>
      <c r="AD120" s="64">
        <f t="shared" si="11"/>
        <v>0</v>
      </c>
      <c r="BD120" s="39">
        <f t="shared" si="12"/>
        <v>0</v>
      </c>
      <c r="BE120" s="39">
        <f t="shared" si="13"/>
        <v>0</v>
      </c>
    </row>
    <row r="121" spans="2:57" ht="18">
      <c r="B121" s="169">
        <f t="shared" si="9"/>
        <v>0</v>
      </c>
      <c r="C121" s="172">
        <f>IF(F121=0,0,IF(F121=F120,0,SUM($B$115:B121)))</f>
        <v>0</v>
      </c>
      <c r="D121" s="178">
        <f t="shared" si="14"/>
      </c>
      <c r="E121" s="75"/>
      <c r="F121" s="76"/>
      <c r="G121" s="76"/>
      <c r="H121" s="76"/>
      <c r="I121" s="77"/>
      <c r="J121" s="76"/>
      <c r="K121" s="76"/>
      <c r="L121" s="76"/>
      <c r="M121" s="75"/>
      <c r="N121" s="75"/>
      <c r="O121" s="175">
        <f t="shared" si="0"/>
        <v>0</v>
      </c>
      <c r="P121" s="87"/>
      <c r="Q121" s="176">
        <f t="shared" si="1"/>
        <v>0</v>
      </c>
      <c r="R121" s="177">
        <f>IF(G121="",0,VLOOKUP(G121,Unvan!$C$4:$D$14,2,FALSE))</f>
        <v>0</v>
      </c>
      <c r="S121" s="94"/>
      <c r="T121" s="94"/>
      <c r="U121" s="178">
        <f t="shared" si="2"/>
        <v>0</v>
      </c>
      <c r="V121" s="76"/>
      <c r="W121" s="89">
        <f t="shared" si="3"/>
        <v>0</v>
      </c>
      <c r="X121" s="180">
        <f t="shared" si="4"/>
        <v>0</v>
      </c>
      <c r="Y121" s="180">
        <f t="shared" si="5"/>
        <v>0</v>
      </c>
      <c r="Z121" s="74">
        <f t="shared" si="6"/>
        <v>0</v>
      </c>
      <c r="AA121" s="64">
        <f t="shared" si="7"/>
        <v>0</v>
      </c>
      <c r="AB121" s="39">
        <f t="shared" si="10"/>
        <v>0</v>
      </c>
      <c r="AC121" s="64">
        <f t="shared" si="8"/>
        <v>0</v>
      </c>
      <c r="AD121" s="64">
        <f t="shared" si="11"/>
        <v>0</v>
      </c>
      <c r="BD121" s="39">
        <f t="shared" si="12"/>
        <v>0</v>
      </c>
      <c r="BE121" s="39">
        <f t="shared" si="13"/>
        <v>0</v>
      </c>
    </row>
    <row r="122" spans="2:57" ht="18">
      <c r="B122" s="169">
        <f t="shared" si="9"/>
        <v>0</v>
      </c>
      <c r="C122" s="172">
        <f>IF(F122=0,0,IF(F122=F121,0,SUM($B$115:B122)))</f>
        <v>0</v>
      </c>
      <c r="D122" s="178">
        <f t="shared" si="14"/>
      </c>
      <c r="E122" s="75"/>
      <c r="F122" s="76"/>
      <c r="G122" s="76"/>
      <c r="H122" s="76"/>
      <c r="I122" s="77"/>
      <c r="J122" s="76"/>
      <c r="K122" s="76"/>
      <c r="L122" s="76"/>
      <c r="M122" s="75"/>
      <c r="N122" s="75"/>
      <c r="O122" s="175">
        <f t="shared" si="0"/>
        <v>0</v>
      </c>
      <c r="P122" s="87"/>
      <c r="Q122" s="176">
        <f t="shared" si="1"/>
        <v>0</v>
      </c>
      <c r="R122" s="177">
        <f>IF(G122="",0,VLOOKUP(G122,Unvan!$C$4:$D$14,2,FALSE))</f>
        <v>0</v>
      </c>
      <c r="S122" s="94"/>
      <c r="T122" s="94"/>
      <c r="U122" s="178">
        <f t="shared" si="2"/>
        <v>0</v>
      </c>
      <c r="V122" s="76"/>
      <c r="W122" s="89">
        <f t="shared" si="3"/>
        <v>0</v>
      </c>
      <c r="X122" s="180">
        <f t="shared" si="4"/>
        <v>0</v>
      </c>
      <c r="Y122" s="180">
        <f t="shared" si="5"/>
        <v>0</v>
      </c>
      <c r="Z122" s="74">
        <f t="shared" si="6"/>
        <v>0</v>
      </c>
      <c r="AA122" s="64">
        <f t="shared" si="7"/>
        <v>0</v>
      </c>
      <c r="AB122" s="39">
        <f t="shared" si="10"/>
        <v>0</v>
      </c>
      <c r="AC122" s="64">
        <f t="shared" si="8"/>
        <v>0</v>
      </c>
      <c r="AD122" s="64">
        <f t="shared" si="11"/>
        <v>0</v>
      </c>
      <c r="BD122" s="39">
        <f t="shared" si="12"/>
        <v>0</v>
      </c>
      <c r="BE122" s="39">
        <f t="shared" si="13"/>
        <v>0</v>
      </c>
    </row>
    <row r="123" spans="2:57" ht="18">
      <c r="B123" s="169">
        <f t="shared" si="9"/>
        <v>0</v>
      </c>
      <c r="C123" s="172">
        <f>IF(F123=0,0,IF(F123=F122,0,SUM($B$115:B123)))</f>
        <v>0</v>
      </c>
      <c r="D123" s="178">
        <f t="shared" si="14"/>
      </c>
      <c r="E123" s="75"/>
      <c r="F123" s="76"/>
      <c r="G123" s="76"/>
      <c r="H123" s="76"/>
      <c r="I123" s="77"/>
      <c r="J123" s="76"/>
      <c r="K123" s="76"/>
      <c r="L123" s="76"/>
      <c r="M123" s="75"/>
      <c r="N123" s="75"/>
      <c r="O123" s="175">
        <f t="shared" si="0"/>
        <v>0</v>
      </c>
      <c r="P123" s="87"/>
      <c r="Q123" s="176">
        <f t="shared" si="1"/>
        <v>0</v>
      </c>
      <c r="R123" s="177">
        <f>IF(G123="",0,VLOOKUP(G123,Unvan!$C$4:$D$14,2,FALSE))</f>
        <v>0</v>
      </c>
      <c r="S123" s="94"/>
      <c r="T123" s="94"/>
      <c r="U123" s="178">
        <f t="shared" si="2"/>
        <v>0</v>
      </c>
      <c r="V123" s="76"/>
      <c r="W123" s="89">
        <f t="shared" si="3"/>
        <v>0</v>
      </c>
      <c r="X123" s="180">
        <f t="shared" si="4"/>
        <v>0</v>
      </c>
      <c r="Y123" s="180">
        <f t="shared" si="5"/>
        <v>0</v>
      </c>
      <c r="Z123" s="74">
        <f t="shared" si="6"/>
        <v>0</v>
      </c>
      <c r="AA123" s="64">
        <f t="shared" si="7"/>
        <v>0</v>
      </c>
      <c r="AB123" s="39">
        <f t="shared" si="10"/>
        <v>0</v>
      </c>
      <c r="AC123" s="64">
        <f t="shared" si="8"/>
        <v>0</v>
      </c>
      <c r="AD123" s="64">
        <f t="shared" si="11"/>
        <v>0</v>
      </c>
      <c r="BD123" s="39">
        <f t="shared" si="12"/>
        <v>0</v>
      </c>
      <c r="BE123" s="39">
        <f t="shared" si="13"/>
        <v>0</v>
      </c>
    </row>
    <row r="124" spans="2:57" ht="18">
      <c r="B124" s="169">
        <f t="shared" si="9"/>
        <v>0</v>
      </c>
      <c r="C124" s="172">
        <f>IF(F124=0,0,IF(F124=F123,0,SUM($B$115:B124)))</f>
        <v>0</v>
      </c>
      <c r="D124" s="178">
        <f t="shared" si="14"/>
      </c>
      <c r="E124" s="75"/>
      <c r="F124" s="76"/>
      <c r="G124" s="76"/>
      <c r="H124" s="76"/>
      <c r="I124" s="77"/>
      <c r="J124" s="76"/>
      <c r="K124" s="76"/>
      <c r="L124" s="76"/>
      <c r="M124" s="75"/>
      <c r="N124" s="75"/>
      <c r="O124" s="175">
        <f t="shared" si="0"/>
        <v>0</v>
      </c>
      <c r="P124" s="87"/>
      <c r="Q124" s="176">
        <f t="shared" si="1"/>
        <v>0</v>
      </c>
      <c r="R124" s="177">
        <f>IF(G124="",0,VLOOKUP(G124,Unvan!$C$4:$D$14,2,FALSE))</f>
        <v>0</v>
      </c>
      <c r="S124" s="94"/>
      <c r="T124" s="94"/>
      <c r="U124" s="178">
        <f t="shared" si="2"/>
        <v>0</v>
      </c>
      <c r="V124" s="76"/>
      <c r="W124" s="89">
        <f t="shared" si="3"/>
        <v>0</v>
      </c>
      <c r="X124" s="180">
        <f t="shared" si="4"/>
        <v>0</v>
      </c>
      <c r="Y124" s="180">
        <f t="shared" si="5"/>
        <v>0</v>
      </c>
      <c r="Z124" s="74">
        <f t="shared" si="6"/>
        <v>0</v>
      </c>
      <c r="AA124" s="64">
        <f t="shared" si="7"/>
        <v>0</v>
      </c>
      <c r="AB124" s="39">
        <f t="shared" si="10"/>
        <v>0</v>
      </c>
      <c r="AC124" s="64">
        <f t="shared" si="8"/>
        <v>0</v>
      </c>
      <c r="AD124" s="64">
        <f t="shared" si="11"/>
        <v>0</v>
      </c>
      <c r="BD124" s="39">
        <f t="shared" si="12"/>
        <v>0</v>
      </c>
      <c r="BE124" s="39">
        <f t="shared" si="13"/>
        <v>0</v>
      </c>
    </row>
    <row r="125" spans="2:57" ht="18">
      <c r="B125" s="169">
        <f t="shared" si="9"/>
        <v>0</v>
      </c>
      <c r="C125" s="172">
        <f>IF(F125=0,0,IF(F125=F124,0,SUM($B$115:B125)))</f>
        <v>0</v>
      </c>
      <c r="D125" s="178">
        <f t="shared" si="14"/>
      </c>
      <c r="E125" s="75"/>
      <c r="F125" s="76"/>
      <c r="G125" s="76"/>
      <c r="H125" s="76"/>
      <c r="I125" s="77"/>
      <c r="J125" s="76"/>
      <c r="K125" s="76"/>
      <c r="L125" s="76"/>
      <c r="M125" s="75"/>
      <c r="N125" s="75"/>
      <c r="O125" s="175">
        <f t="shared" si="0"/>
        <v>0</v>
      </c>
      <c r="P125" s="87"/>
      <c r="Q125" s="176">
        <f t="shared" si="1"/>
        <v>0</v>
      </c>
      <c r="R125" s="177">
        <f>IF(G125="",0,VLOOKUP(G125,Unvan!$C$4:$D$14,2,FALSE))</f>
        <v>0</v>
      </c>
      <c r="S125" s="94"/>
      <c r="T125" s="94"/>
      <c r="U125" s="178">
        <f t="shared" si="2"/>
        <v>0</v>
      </c>
      <c r="V125" s="76"/>
      <c r="W125" s="89">
        <f t="shared" si="3"/>
        <v>0</v>
      </c>
      <c r="X125" s="180">
        <f t="shared" si="4"/>
        <v>0</v>
      </c>
      <c r="Y125" s="180">
        <f t="shared" si="5"/>
        <v>0</v>
      </c>
      <c r="Z125" s="74">
        <f t="shared" si="6"/>
        <v>0</v>
      </c>
      <c r="AA125" s="64">
        <f t="shared" si="7"/>
        <v>0</v>
      </c>
      <c r="AB125" s="39">
        <f t="shared" si="10"/>
        <v>0</v>
      </c>
      <c r="AC125" s="64">
        <f t="shared" si="8"/>
        <v>0</v>
      </c>
      <c r="AD125" s="64">
        <f t="shared" si="11"/>
        <v>0</v>
      </c>
      <c r="BD125" s="39">
        <f t="shared" si="12"/>
        <v>0</v>
      </c>
      <c r="BE125" s="39">
        <f t="shared" si="13"/>
        <v>0</v>
      </c>
    </row>
    <row r="126" spans="2:57" ht="18">
      <c r="B126" s="169">
        <f t="shared" si="9"/>
        <v>0</v>
      </c>
      <c r="C126" s="172">
        <f>IF(F126=0,0,IF(F126=F125,0,SUM($B$115:B126)))</f>
        <v>0</v>
      </c>
      <c r="D126" s="178">
        <f t="shared" si="14"/>
      </c>
      <c r="E126" s="75"/>
      <c r="F126" s="76"/>
      <c r="G126" s="76"/>
      <c r="H126" s="76"/>
      <c r="I126" s="77"/>
      <c r="J126" s="76"/>
      <c r="K126" s="76"/>
      <c r="L126" s="76"/>
      <c r="M126" s="75"/>
      <c r="N126" s="75"/>
      <c r="O126" s="175">
        <f t="shared" si="0"/>
        <v>0</v>
      </c>
      <c r="P126" s="87"/>
      <c r="Q126" s="176">
        <f t="shared" si="1"/>
        <v>0</v>
      </c>
      <c r="R126" s="177">
        <f>IF(G126="",0,VLOOKUP(G126,Unvan!$C$4:$D$14,2,FALSE))</f>
        <v>0</v>
      </c>
      <c r="S126" s="94"/>
      <c r="T126" s="94"/>
      <c r="U126" s="178">
        <f t="shared" si="2"/>
        <v>0</v>
      </c>
      <c r="V126" s="76"/>
      <c r="W126" s="89">
        <f t="shared" si="3"/>
        <v>0</v>
      </c>
      <c r="X126" s="180">
        <f t="shared" si="4"/>
        <v>0</v>
      </c>
      <c r="Y126" s="180">
        <f t="shared" si="5"/>
        <v>0</v>
      </c>
      <c r="Z126" s="74">
        <f t="shared" si="6"/>
        <v>0</v>
      </c>
      <c r="AA126" s="64">
        <f t="shared" si="7"/>
        <v>0</v>
      </c>
      <c r="AB126" s="39">
        <f t="shared" si="10"/>
        <v>0</v>
      </c>
      <c r="AC126" s="64">
        <f t="shared" si="8"/>
        <v>0</v>
      </c>
      <c r="AD126" s="64">
        <f t="shared" si="11"/>
        <v>0</v>
      </c>
      <c r="BD126" s="39">
        <f t="shared" si="12"/>
        <v>0</v>
      </c>
      <c r="BE126" s="39">
        <f t="shared" si="13"/>
        <v>0</v>
      </c>
    </row>
    <row r="127" spans="2:57" ht="18">
      <c r="B127" s="169">
        <f t="shared" si="9"/>
        <v>0</v>
      </c>
      <c r="C127" s="172">
        <f>IF(F127=0,0,IF(F127=F126,0,SUM($B$115:B127)))</f>
        <v>0</v>
      </c>
      <c r="D127" s="178">
        <f t="shared" si="14"/>
      </c>
      <c r="E127" s="75"/>
      <c r="F127" s="76"/>
      <c r="G127" s="76"/>
      <c r="H127" s="76"/>
      <c r="I127" s="77"/>
      <c r="J127" s="76"/>
      <c r="K127" s="76"/>
      <c r="L127" s="76"/>
      <c r="M127" s="75"/>
      <c r="N127" s="75"/>
      <c r="O127" s="175">
        <f t="shared" si="0"/>
        <v>0</v>
      </c>
      <c r="P127" s="87"/>
      <c r="Q127" s="176">
        <f t="shared" si="1"/>
        <v>0</v>
      </c>
      <c r="R127" s="177">
        <f>IF(G127="",0,VLOOKUP(G127,Unvan!$C$4:$D$14,2,FALSE))</f>
        <v>0</v>
      </c>
      <c r="S127" s="94"/>
      <c r="T127" s="94"/>
      <c r="U127" s="178">
        <f t="shared" si="2"/>
        <v>0</v>
      </c>
      <c r="V127" s="76"/>
      <c r="W127" s="89">
        <f t="shared" si="3"/>
        <v>0</v>
      </c>
      <c r="X127" s="180">
        <f t="shared" si="4"/>
        <v>0</v>
      </c>
      <c r="Y127" s="180">
        <f t="shared" si="5"/>
        <v>0</v>
      </c>
      <c r="Z127" s="74">
        <f t="shared" si="6"/>
        <v>0</v>
      </c>
      <c r="AA127" s="64">
        <f t="shared" si="7"/>
        <v>0</v>
      </c>
      <c r="AB127" s="39">
        <f t="shared" si="10"/>
        <v>0</v>
      </c>
      <c r="AC127" s="64">
        <f t="shared" si="8"/>
        <v>0</v>
      </c>
      <c r="AD127" s="64">
        <f t="shared" si="11"/>
        <v>0</v>
      </c>
      <c r="BD127" s="39">
        <f t="shared" si="12"/>
        <v>0</v>
      </c>
      <c r="BE127" s="39">
        <f t="shared" si="13"/>
        <v>0</v>
      </c>
    </row>
    <row r="128" spans="2:57" ht="18">
      <c r="B128" s="169">
        <f t="shared" si="9"/>
        <v>0</v>
      </c>
      <c r="C128" s="172">
        <f>IF(F128=0,0,IF(F128=F127,0,SUM($B$115:B128)))</f>
        <v>0</v>
      </c>
      <c r="D128" s="178">
        <f t="shared" si="14"/>
      </c>
      <c r="E128" s="75"/>
      <c r="F128" s="76"/>
      <c r="G128" s="76"/>
      <c r="H128" s="76"/>
      <c r="I128" s="77"/>
      <c r="J128" s="76"/>
      <c r="K128" s="76"/>
      <c r="L128" s="76"/>
      <c r="M128" s="75"/>
      <c r="N128" s="75"/>
      <c r="O128" s="175">
        <f t="shared" si="0"/>
        <v>0</v>
      </c>
      <c r="P128" s="87"/>
      <c r="Q128" s="176">
        <f t="shared" si="1"/>
        <v>0</v>
      </c>
      <c r="R128" s="177">
        <f>IF(G128="",0,VLOOKUP(G128,Unvan!$C$4:$D$14,2,FALSE))</f>
        <v>0</v>
      </c>
      <c r="S128" s="94"/>
      <c r="T128" s="94"/>
      <c r="U128" s="178">
        <f t="shared" si="2"/>
        <v>0</v>
      </c>
      <c r="V128" s="76"/>
      <c r="W128" s="89">
        <f t="shared" si="3"/>
        <v>0</v>
      </c>
      <c r="X128" s="180">
        <f t="shared" si="4"/>
        <v>0</v>
      </c>
      <c r="Y128" s="180">
        <f t="shared" si="5"/>
        <v>0</v>
      </c>
      <c r="Z128" s="74">
        <f t="shared" si="6"/>
        <v>0</v>
      </c>
      <c r="AA128" s="64">
        <f t="shared" si="7"/>
        <v>0</v>
      </c>
      <c r="AB128" s="39">
        <f t="shared" si="10"/>
        <v>0</v>
      </c>
      <c r="AC128" s="64">
        <f t="shared" si="8"/>
        <v>0</v>
      </c>
      <c r="AD128" s="64">
        <f t="shared" si="11"/>
        <v>0</v>
      </c>
      <c r="BD128" s="39">
        <f t="shared" si="12"/>
        <v>0</v>
      </c>
      <c r="BE128" s="39">
        <f t="shared" si="13"/>
        <v>0</v>
      </c>
    </row>
    <row r="129" spans="2:57" ht="18">
      <c r="B129" s="169">
        <f t="shared" si="9"/>
        <v>0</v>
      </c>
      <c r="C129" s="172">
        <f>IF(F129=0,0,IF(F129=F128,0,SUM($B$115:B129)))</f>
        <v>0</v>
      </c>
      <c r="D129" s="178">
        <f t="shared" si="14"/>
      </c>
      <c r="E129" s="75"/>
      <c r="F129" s="76"/>
      <c r="G129" s="76"/>
      <c r="H129" s="76"/>
      <c r="I129" s="77"/>
      <c r="J129" s="76"/>
      <c r="K129" s="76"/>
      <c r="L129" s="76"/>
      <c r="M129" s="75"/>
      <c r="N129" s="75"/>
      <c r="O129" s="175">
        <f t="shared" si="0"/>
        <v>0</v>
      </c>
      <c r="P129" s="87"/>
      <c r="Q129" s="176">
        <f t="shared" si="1"/>
        <v>0</v>
      </c>
      <c r="R129" s="177">
        <f>IF(G129="",0,VLOOKUP(G129,Unvan!$C$4:$D$14,2,FALSE))</f>
        <v>0</v>
      </c>
      <c r="S129" s="94"/>
      <c r="T129" s="94"/>
      <c r="U129" s="178">
        <f t="shared" si="2"/>
        <v>0</v>
      </c>
      <c r="V129" s="76"/>
      <c r="W129" s="89">
        <f t="shared" si="3"/>
        <v>0</v>
      </c>
      <c r="X129" s="180">
        <f t="shared" si="4"/>
        <v>0</v>
      </c>
      <c r="Y129" s="180">
        <f t="shared" si="5"/>
        <v>0</v>
      </c>
      <c r="Z129" s="74">
        <f t="shared" si="6"/>
        <v>0</v>
      </c>
      <c r="AA129" s="64">
        <f t="shared" si="7"/>
        <v>0</v>
      </c>
      <c r="AB129" s="39">
        <f t="shared" si="10"/>
        <v>0</v>
      </c>
      <c r="AC129" s="64">
        <f t="shared" si="8"/>
        <v>0</v>
      </c>
      <c r="AD129" s="64">
        <f t="shared" si="11"/>
        <v>0</v>
      </c>
      <c r="BD129" s="39">
        <f t="shared" si="12"/>
        <v>0</v>
      </c>
      <c r="BE129" s="39">
        <f t="shared" si="13"/>
        <v>0</v>
      </c>
    </row>
    <row r="130" spans="2:57" ht="18">
      <c r="B130" s="169">
        <f t="shared" si="9"/>
        <v>0</v>
      </c>
      <c r="C130" s="172">
        <f>IF(F130=0,0,IF(F130=F129,0,SUM($B$115:B130)))</f>
        <v>0</v>
      </c>
      <c r="D130" s="178">
        <f t="shared" si="14"/>
      </c>
      <c r="E130" s="75"/>
      <c r="F130" s="76"/>
      <c r="G130" s="76"/>
      <c r="H130" s="76"/>
      <c r="I130" s="77"/>
      <c r="J130" s="76"/>
      <c r="K130" s="76"/>
      <c r="L130" s="76"/>
      <c r="M130" s="75"/>
      <c r="N130" s="75"/>
      <c r="O130" s="175">
        <f t="shared" si="0"/>
        <v>0</v>
      </c>
      <c r="P130" s="87"/>
      <c r="Q130" s="176">
        <f t="shared" si="1"/>
        <v>0</v>
      </c>
      <c r="R130" s="177">
        <f>IF(G130="",0,VLOOKUP(G130,Unvan!$C$4:$D$14,2,FALSE))</f>
        <v>0</v>
      </c>
      <c r="S130" s="94"/>
      <c r="T130" s="94"/>
      <c r="U130" s="178">
        <f t="shared" si="2"/>
        <v>0</v>
      </c>
      <c r="V130" s="76"/>
      <c r="W130" s="89">
        <f t="shared" si="3"/>
        <v>0</v>
      </c>
      <c r="X130" s="180">
        <f t="shared" si="4"/>
        <v>0</v>
      </c>
      <c r="Y130" s="180">
        <f t="shared" si="5"/>
        <v>0</v>
      </c>
      <c r="Z130" s="74">
        <f t="shared" si="6"/>
        <v>0</v>
      </c>
      <c r="AA130" s="64">
        <f t="shared" si="7"/>
        <v>0</v>
      </c>
      <c r="AB130" s="39">
        <f t="shared" si="10"/>
        <v>0</v>
      </c>
      <c r="AC130" s="64">
        <f t="shared" si="8"/>
        <v>0</v>
      </c>
      <c r="AD130" s="64">
        <f t="shared" si="11"/>
        <v>0</v>
      </c>
      <c r="BD130" s="39">
        <f t="shared" si="12"/>
        <v>0</v>
      </c>
      <c r="BE130" s="39">
        <f t="shared" si="13"/>
        <v>0</v>
      </c>
    </row>
    <row r="131" spans="2:57" ht="18">
      <c r="B131" s="169">
        <f t="shared" si="9"/>
        <v>0</v>
      </c>
      <c r="C131" s="172">
        <f>IF(F131=0,0,IF(F131=F130,0,SUM($B$115:B131)))</f>
        <v>0</v>
      </c>
      <c r="D131" s="178">
        <f t="shared" si="14"/>
      </c>
      <c r="E131" s="75"/>
      <c r="F131" s="76"/>
      <c r="G131" s="76"/>
      <c r="H131" s="76"/>
      <c r="I131" s="77"/>
      <c r="J131" s="76"/>
      <c r="K131" s="76"/>
      <c r="L131" s="76"/>
      <c r="M131" s="75"/>
      <c r="N131" s="75"/>
      <c r="O131" s="175">
        <f t="shared" si="0"/>
        <v>0</v>
      </c>
      <c r="P131" s="87"/>
      <c r="Q131" s="176">
        <f t="shared" si="1"/>
        <v>0</v>
      </c>
      <c r="R131" s="177">
        <f>IF(G131="",0,VLOOKUP(G131,Unvan!$C$4:$D$14,2,FALSE))</f>
        <v>0</v>
      </c>
      <c r="S131" s="94"/>
      <c r="T131" s="94"/>
      <c r="U131" s="178">
        <f t="shared" si="2"/>
        <v>0</v>
      </c>
      <c r="V131" s="76"/>
      <c r="W131" s="89">
        <f t="shared" si="3"/>
        <v>0</v>
      </c>
      <c r="X131" s="180">
        <f t="shared" si="4"/>
        <v>0</v>
      </c>
      <c r="Y131" s="180">
        <f t="shared" si="5"/>
        <v>0</v>
      </c>
      <c r="Z131" s="74">
        <f t="shared" si="6"/>
        <v>0</v>
      </c>
      <c r="AA131" s="64">
        <f t="shared" si="7"/>
        <v>0</v>
      </c>
      <c r="AB131" s="39">
        <f t="shared" si="10"/>
        <v>0</v>
      </c>
      <c r="AC131" s="64">
        <f t="shared" si="8"/>
        <v>0</v>
      </c>
      <c r="AD131" s="64">
        <f t="shared" si="11"/>
        <v>0</v>
      </c>
      <c r="BD131" s="39">
        <f t="shared" si="12"/>
        <v>0</v>
      </c>
      <c r="BE131" s="39">
        <f t="shared" si="13"/>
        <v>0</v>
      </c>
    </row>
    <row r="132" spans="2:57" ht="18">
      <c r="B132" s="169">
        <f t="shared" si="9"/>
        <v>0</v>
      </c>
      <c r="C132" s="172">
        <f>IF(F132=0,0,IF(F132=F131,0,SUM($B$115:B132)))</f>
        <v>0</v>
      </c>
      <c r="D132" s="178">
        <f t="shared" si="14"/>
      </c>
      <c r="E132" s="75"/>
      <c r="F132" s="76"/>
      <c r="G132" s="76"/>
      <c r="H132" s="76"/>
      <c r="I132" s="77"/>
      <c r="J132" s="76"/>
      <c r="K132" s="76"/>
      <c r="L132" s="76"/>
      <c r="M132" s="75"/>
      <c r="N132" s="75"/>
      <c r="O132" s="175">
        <f t="shared" si="0"/>
        <v>0</v>
      </c>
      <c r="P132" s="87"/>
      <c r="Q132" s="176">
        <f t="shared" si="1"/>
        <v>0</v>
      </c>
      <c r="R132" s="177">
        <f>IF(G132="",0,VLOOKUP(G132,Unvan!$C$4:$D$14,2,FALSE))</f>
        <v>0</v>
      </c>
      <c r="S132" s="94"/>
      <c r="T132" s="94"/>
      <c r="U132" s="178">
        <f t="shared" si="2"/>
        <v>0</v>
      </c>
      <c r="V132" s="76"/>
      <c r="W132" s="89">
        <f t="shared" si="3"/>
        <v>0</v>
      </c>
      <c r="X132" s="180">
        <f t="shared" si="4"/>
        <v>0</v>
      </c>
      <c r="Y132" s="180">
        <f t="shared" si="5"/>
        <v>0</v>
      </c>
      <c r="Z132" s="74">
        <f t="shared" si="6"/>
        <v>0</v>
      </c>
      <c r="AA132" s="64">
        <f t="shared" si="7"/>
        <v>0</v>
      </c>
      <c r="AB132" s="39">
        <f t="shared" si="10"/>
        <v>0</v>
      </c>
      <c r="AC132" s="64">
        <f t="shared" si="8"/>
        <v>0</v>
      </c>
      <c r="AD132" s="64">
        <f t="shared" si="11"/>
        <v>0</v>
      </c>
      <c r="BD132" s="39">
        <f t="shared" si="12"/>
        <v>0</v>
      </c>
      <c r="BE132" s="39">
        <f t="shared" si="13"/>
        <v>0</v>
      </c>
    </row>
    <row r="133" spans="2:57" ht="18">
      <c r="B133" s="169">
        <f t="shared" si="9"/>
        <v>0</v>
      </c>
      <c r="C133" s="172">
        <f>IF(F133=0,0,IF(F133=F132,0,SUM($B$115:B133)))</f>
        <v>0</v>
      </c>
      <c r="D133" s="178">
        <f t="shared" si="14"/>
      </c>
      <c r="E133" s="75"/>
      <c r="F133" s="76"/>
      <c r="G133" s="76"/>
      <c r="H133" s="76"/>
      <c r="I133" s="77"/>
      <c r="J133" s="76"/>
      <c r="K133" s="76"/>
      <c r="L133" s="76"/>
      <c r="M133" s="75"/>
      <c r="N133" s="75"/>
      <c r="O133" s="175">
        <f t="shared" si="0"/>
        <v>0</v>
      </c>
      <c r="P133" s="87"/>
      <c r="Q133" s="176">
        <f t="shared" si="1"/>
        <v>0</v>
      </c>
      <c r="R133" s="177">
        <f>IF(G133="",0,VLOOKUP(G133,Unvan!$C$4:$D$14,2,FALSE))</f>
        <v>0</v>
      </c>
      <c r="S133" s="94"/>
      <c r="T133" s="94"/>
      <c r="U133" s="178">
        <f t="shared" si="2"/>
        <v>0</v>
      </c>
      <c r="V133" s="76"/>
      <c r="W133" s="89">
        <f t="shared" si="3"/>
        <v>0</v>
      </c>
      <c r="X133" s="180">
        <f t="shared" si="4"/>
        <v>0</v>
      </c>
      <c r="Y133" s="180">
        <f t="shared" si="5"/>
        <v>0</v>
      </c>
      <c r="Z133" s="74">
        <f t="shared" si="6"/>
        <v>0</v>
      </c>
      <c r="AA133" s="64">
        <f t="shared" si="7"/>
        <v>0</v>
      </c>
      <c r="AB133" s="39">
        <f t="shared" si="10"/>
        <v>0</v>
      </c>
      <c r="AC133" s="64">
        <f t="shared" si="8"/>
        <v>0</v>
      </c>
      <c r="AD133" s="64">
        <f t="shared" si="11"/>
        <v>0</v>
      </c>
      <c r="BD133" s="39">
        <f t="shared" si="12"/>
        <v>0</v>
      </c>
      <c r="BE133" s="39">
        <f t="shared" si="13"/>
        <v>0</v>
      </c>
    </row>
    <row r="134" spans="2:57" ht="18">
      <c r="B134" s="169">
        <f t="shared" si="9"/>
        <v>0</v>
      </c>
      <c r="C134" s="172">
        <f>IF(F134=0,0,IF(F134=F133,0,SUM($B$115:B134)))</f>
        <v>0</v>
      </c>
      <c r="D134" s="178">
        <f t="shared" si="14"/>
      </c>
      <c r="E134" s="75"/>
      <c r="F134" s="76"/>
      <c r="G134" s="76"/>
      <c r="H134" s="76"/>
      <c r="I134" s="77"/>
      <c r="J134" s="76"/>
      <c r="K134" s="76"/>
      <c r="L134" s="76"/>
      <c r="M134" s="75"/>
      <c r="N134" s="75"/>
      <c r="O134" s="175">
        <f t="shared" si="0"/>
        <v>0</v>
      </c>
      <c r="P134" s="87"/>
      <c r="Q134" s="176">
        <f t="shared" si="1"/>
        <v>0</v>
      </c>
      <c r="R134" s="177">
        <f>IF(G134="",0,VLOOKUP(G134,Unvan!$C$4:$D$14,2,FALSE))</f>
        <v>0</v>
      </c>
      <c r="S134" s="94"/>
      <c r="T134" s="94"/>
      <c r="U134" s="178">
        <f t="shared" si="2"/>
        <v>0</v>
      </c>
      <c r="V134" s="76"/>
      <c r="W134" s="89">
        <f t="shared" si="3"/>
        <v>0</v>
      </c>
      <c r="X134" s="180">
        <f t="shared" si="4"/>
        <v>0</v>
      </c>
      <c r="Y134" s="180">
        <f t="shared" si="5"/>
        <v>0</v>
      </c>
      <c r="Z134" s="74">
        <f t="shared" si="6"/>
        <v>0</v>
      </c>
      <c r="AA134" s="64">
        <f t="shared" si="7"/>
        <v>0</v>
      </c>
      <c r="AB134" s="39">
        <f t="shared" si="10"/>
        <v>0</v>
      </c>
      <c r="AC134" s="64">
        <f t="shared" si="8"/>
        <v>0</v>
      </c>
      <c r="AD134" s="64">
        <f t="shared" si="11"/>
        <v>0</v>
      </c>
      <c r="BD134" s="39">
        <f t="shared" si="12"/>
        <v>0</v>
      </c>
      <c r="BE134" s="39">
        <f t="shared" si="13"/>
        <v>0</v>
      </c>
    </row>
    <row r="135" spans="2:57" ht="18">
      <c r="B135" s="169">
        <f t="shared" si="9"/>
        <v>0</v>
      </c>
      <c r="C135" s="172">
        <f>IF(F135=0,0,IF(F135=F134,0,SUM($B$115:B135)))</f>
        <v>0</v>
      </c>
      <c r="D135" s="178">
        <f t="shared" si="14"/>
      </c>
      <c r="E135" s="75"/>
      <c r="F135" s="76"/>
      <c r="G135" s="76"/>
      <c r="H135" s="76"/>
      <c r="I135" s="77"/>
      <c r="J135" s="76"/>
      <c r="K135" s="76"/>
      <c r="L135" s="76"/>
      <c r="M135" s="75"/>
      <c r="N135" s="75"/>
      <c r="O135" s="175">
        <f t="shared" si="0"/>
        <v>0</v>
      </c>
      <c r="P135" s="87"/>
      <c r="Q135" s="176">
        <f t="shared" si="1"/>
        <v>0</v>
      </c>
      <c r="R135" s="177">
        <f>IF(G135="",0,VLOOKUP(G135,Unvan!$C$4:$D$14,2,FALSE))</f>
        <v>0</v>
      </c>
      <c r="S135" s="94"/>
      <c r="T135" s="94"/>
      <c r="U135" s="178">
        <f t="shared" si="2"/>
        <v>0</v>
      </c>
      <c r="V135" s="76"/>
      <c r="W135" s="89">
        <f t="shared" si="3"/>
        <v>0</v>
      </c>
      <c r="X135" s="180">
        <f t="shared" si="4"/>
        <v>0</v>
      </c>
      <c r="Y135" s="180">
        <f t="shared" si="5"/>
        <v>0</v>
      </c>
      <c r="Z135" s="74">
        <f t="shared" si="6"/>
        <v>0</v>
      </c>
      <c r="AA135" s="64">
        <f t="shared" si="7"/>
        <v>0</v>
      </c>
      <c r="AB135" s="39">
        <f t="shared" si="10"/>
        <v>0</v>
      </c>
      <c r="AC135" s="64">
        <f t="shared" si="8"/>
        <v>0</v>
      </c>
      <c r="AD135" s="64">
        <f t="shared" si="11"/>
        <v>0</v>
      </c>
      <c r="BD135" s="39">
        <f t="shared" si="12"/>
        <v>0</v>
      </c>
      <c r="BE135" s="39">
        <f t="shared" si="13"/>
        <v>0</v>
      </c>
    </row>
    <row r="136" spans="2:57" ht="18">
      <c r="B136" s="169">
        <f t="shared" si="9"/>
        <v>0</v>
      </c>
      <c r="C136" s="172">
        <f>IF(F136=0,0,IF(F136=F135,0,SUM($B$115:B136)))</f>
        <v>0</v>
      </c>
      <c r="D136" s="178">
        <f t="shared" si="14"/>
      </c>
      <c r="E136" s="75"/>
      <c r="F136" s="76"/>
      <c r="G136" s="76"/>
      <c r="H136" s="76"/>
      <c r="I136" s="77"/>
      <c r="J136" s="76"/>
      <c r="K136" s="76"/>
      <c r="L136" s="76"/>
      <c r="M136" s="75"/>
      <c r="N136" s="75"/>
      <c r="O136" s="175">
        <f t="shared" si="0"/>
        <v>0</v>
      </c>
      <c r="P136" s="87"/>
      <c r="Q136" s="176">
        <f t="shared" si="1"/>
        <v>0</v>
      </c>
      <c r="R136" s="177">
        <f>IF(G136="",0,VLOOKUP(G136,Unvan!$C$4:$D$14,2,FALSE))</f>
        <v>0</v>
      </c>
      <c r="S136" s="94"/>
      <c r="T136" s="94"/>
      <c r="U136" s="178">
        <f t="shared" si="2"/>
        <v>0</v>
      </c>
      <c r="V136" s="76"/>
      <c r="W136" s="89">
        <f t="shared" si="3"/>
        <v>0</v>
      </c>
      <c r="X136" s="180">
        <f t="shared" si="4"/>
        <v>0</v>
      </c>
      <c r="Y136" s="180">
        <f t="shared" si="5"/>
        <v>0</v>
      </c>
      <c r="Z136" s="74">
        <f t="shared" si="6"/>
        <v>0</v>
      </c>
      <c r="AA136" s="64">
        <f t="shared" si="7"/>
        <v>0</v>
      </c>
      <c r="AB136" s="39">
        <f t="shared" si="10"/>
        <v>0</v>
      </c>
      <c r="AC136" s="64">
        <f t="shared" si="8"/>
        <v>0</v>
      </c>
      <c r="AD136" s="64">
        <f t="shared" si="11"/>
        <v>0</v>
      </c>
      <c r="BD136" s="39">
        <f t="shared" si="12"/>
        <v>0</v>
      </c>
      <c r="BE136" s="39">
        <f t="shared" si="13"/>
        <v>0</v>
      </c>
    </row>
    <row r="137" spans="2:57" ht="18">
      <c r="B137" s="169">
        <f t="shared" si="9"/>
        <v>0</v>
      </c>
      <c r="C137" s="172">
        <f>IF(F137=0,0,IF(F137=F136,0,SUM($B$115:B137)))</f>
        <v>0</v>
      </c>
      <c r="D137" s="178">
        <f t="shared" si="14"/>
      </c>
      <c r="E137" s="75"/>
      <c r="F137" s="76"/>
      <c r="G137" s="76"/>
      <c r="H137" s="76"/>
      <c r="I137" s="77"/>
      <c r="J137" s="76"/>
      <c r="K137" s="76"/>
      <c r="L137" s="76"/>
      <c r="M137" s="75"/>
      <c r="N137" s="75"/>
      <c r="O137" s="175">
        <f t="shared" si="0"/>
        <v>0</v>
      </c>
      <c r="P137" s="87"/>
      <c r="Q137" s="176">
        <f t="shared" si="1"/>
        <v>0</v>
      </c>
      <c r="R137" s="177">
        <f>IF(G137="",0,VLOOKUP(G137,Unvan!$C$4:$D$14,2,FALSE))</f>
        <v>0</v>
      </c>
      <c r="S137" s="94"/>
      <c r="T137" s="94"/>
      <c r="U137" s="178">
        <f t="shared" si="2"/>
        <v>0</v>
      </c>
      <c r="V137" s="76"/>
      <c r="W137" s="89">
        <f t="shared" si="3"/>
        <v>0</v>
      </c>
      <c r="X137" s="180">
        <f t="shared" si="4"/>
        <v>0</v>
      </c>
      <c r="Y137" s="180">
        <f t="shared" si="5"/>
        <v>0</v>
      </c>
      <c r="Z137" s="74">
        <f t="shared" si="6"/>
        <v>0</v>
      </c>
      <c r="AA137" s="64">
        <f t="shared" si="7"/>
        <v>0</v>
      </c>
      <c r="AB137" s="39">
        <f t="shared" si="10"/>
        <v>0</v>
      </c>
      <c r="AC137" s="64">
        <f t="shared" si="8"/>
        <v>0</v>
      </c>
      <c r="AD137" s="64">
        <f t="shared" si="11"/>
        <v>0</v>
      </c>
      <c r="BD137" s="39">
        <f t="shared" si="12"/>
        <v>0</v>
      </c>
      <c r="BE137" s="39">
        <f t="shared" si="13"/>
        <v>0</v>
      </c>
    </row>
    <row r="138" spans="2:57" ht="18">
      <c r="B138" s="169">
        <f t="shared" si="9"/>
        <v>0</v>
      </c>
      <c r="C138" s="172">
        <f>IF(F138=0,0,IF(F138=F137,0,SUM($B$115:B138)))</f>
        <v>0</v>
      </c>
      <c r="D138" s="178">
        <f t="shared" si="14"/>
      </c>
      <c r="E138" s="75"/>
      <c r="F138" s="76"/>
      <c r="G138" s="76"/>
      <c r="H138" s="76"/>
      <c r="I138" s="77"/>
      <c r="J138" s="76"/>
      <c r="K138" s="76"/>
      <c r="L138" s="76"/>
      <c r="M138" s="75"/>
      <c r="N138" s="75"/>
      <c r="O138" s="175">
        <f t="shared" si="0"/>
        <v>0</v>
      </c>
      <c r="P138" s="87"/>
      <c r="Q138" s="176">
        <f t="shared" si="1"/>
        <v>0</v>
      </c>
      <c r="R138" s="177">
        <f>IF(G138="",0,VLOOKUP(G138,Unvan!$C$4:$D$14,2,FALSE))</f>
        <v>0</v>
      </c>
      <c r="S138" s="94"/>
      <c r="T138" s="94"/>
      <c r="U138" s="178">
        <f t="shared" si="2"/>
        <v>0</v>
      </c>
      <c r="V138" s="76"/>
      <c r="W138" s="89">
        <f t="shared" si="3"/>
        <v>0</v>
      </c>
      <c r="X138" s="180">
        <f t="shared" si="4"/>
        <v>0</v>
      </c>
      <c r="Y138" s="180">
        <f t="shared" si="5"/>
        <v>0</v>
      </c>
      <c r="Z138" s="74">
        <f t="shared" si="6"/>
        <v>0</v>
      </c>
      <c r="AA138" s="64">
        <f t="shared" si="7"/>
        <v>0</v>
      </c>
      <c r="AB138" s="39">
        <f t="shared" si="10"/>
        <v>0</v>
      </c>
      <c r="AC138" s="64">
        <f t="shared" si="8"/>
        <v>0</v>
      </c>
      <c r="AD138" s="64">
        <f t="shared" si="11"/>
        <v>0</v>
      </c>
      <c r="BD138" s="39">
        <f t="shared" si="12"/>
        <v>0</v>
      </c>
      <c r="BE138" s="39">
        <f t="shared" si="13"/>
        <v>0</v>
      </c>
    </row>
    <row r="139" spans="2:57" ht="18">
      <c r="B139" s="169">
        <f t="shared" si="9"/>
        <v>0</v>
      </c>
      <c r="C139" s="172">
        <f>IF(F139=0,0,IF(F139=F138,0,SUM($B$115:B139)))</f>
        <v>0</v>
      </c>
      <c r="D139" s="178">
        <f t="shared" si="14"/>
      </c>
      <c r="E139" s="75"/>
      <c r="F139" s="76"/>
      <c r="G139" s="76"/>
      <c r="H139" s="76"/>
      <c r="I139" s="77"/>
      <c r="J139" s="76"/>
      <c r="K139" s="76"/>
      <c r="L139" s="76"/>
      <c r="M139" s="75"/>
      <c r="N139" s="75"/>
      <c r="O139" s="175">
        <f t="shared" si="0"/>
        <v>0</v>
      </c>
      <c r="P139" s="87"/>
      <c r="Q139" s="176">
        <f t="shared" si="1"/>
        <v>0</v>
      </c>
      <c r="R139" s="177">
        <f>IF(G139="",0,VLOOKUP(G139,Unvan!$C$4:$D$14,2,FALSE))</f>
        <v>0</v>
      </c>
      <c r="S139" s="94"/>
      <c r="T139" s="94"/>
      <c r="U139" s="178">
        <f t="shared" si="2"/>
        <v>0</v>
      </c>
      <c r="V139" s="76"/>
      <c r="W139" s="89">
        <f t="shared" si="3"/>
        <v>0</v>
      </c>
      <c r="X139" s="180">
        <f t="shared" si="4"/>
        <v>0</v>
      </c>
      <c r="Y139" s="180">
        <f t="shared" si="5"/>
        <v>0</v>
      </c>
      <c r="Z139" s="74">
        <f t="shared" si="6"/>
        <v>0</v>
      </c>
      <c r="AA139" s="64">
        <f t="shared" si="7"/>
        <v>0</v>
      </c>
      <c r="AB139" s="39">
        <f t="shared" si="10"/>
        <v>0</v>
      </c>
      <c r="AC139" s="64">
        <f t="shared" si="8"/>
        <v>0</v>
      </c>
      <c r="AD139" s="64">
        <f t="shared" si="11"/>
        <v>0</v>
      </c>
      <c r="BD139" s="39">
        <f t="shared" si="12"/>
        <v>0</v>
      </c>
      <c r="BE139" s="39">
        <f t="shared" si="13"/>
        <v>0</v>
      </c>
    </row>
    <row r="140" spans="2:57" ht="18">
      <c r="B140" s="169">
        <f t="shared" si="9"/>
        <v>0</v>
      </c>
      <c r="C140" s="172">
        <f>IF(F140=0,0,IF(F140=F139,0,SUM($B$115:B140)))</f>
        <v>0</v>
      </c>
      <c r="D140" s="178">
        <f t="shared" si="14"/>
      </c>
      <c r="E140" s="75"/>
      <c r="F140" s="76"/>
      <c r="G140" s="76"/>
      <c r="H140" s="76"/>
      <c r="I140" s="77"/>
      <c r="J140" s="76"/>
      <c r="K140" s="76"/>
      <c r="L140" s="76"/>
      <c r="M140" s="75"/>
      <c r="N140" s="75"/>
      <c r="O140" s="175">
        <f t="shared" si="0"/>
        <v>0</v>
      </c>
      <c r="P140" s="87"/>
      <c r="Q140" s="176">
        <f t="shared" si="1"/>
        <v>0</v>
      </c>
      <c r="R140" s="177">
        <f>IF(G140="",0,VLOOKUP(G140,Unvan!$C$4:$D$14,2,FALSE))</f>
        <v>0</v>
      </c>
      <c r="S140" s="94"/>
      <c r="T140" s="94"/>
      <c r="U140" s="178">
        <f t="shared" si="2"/>
        <v>0</v>
      </c>
      <c r="V140" s="76"/>
      <c r="W140" s="89">
        <f t="shared" si="3"/>
        <v>0</v>
      </c>
      <c r="X140" s="180">
        <f t="shared" si="4"/>
        <v>0</v>
      </c>
      <c r="Y140" s="180">
        <f t="shared" si="5"/>
        <v>0</v>
      </c>
      <c r="Z140" s="74">
        <f t="shared" si="6"/>
        <v>0</v>
      </c>
      <c r="AA140" s="64">
        <f t="shared" si="7"/>
        <v>0</v>
      </c>
      <c r="AB140" s="39">
        <f t="shared" si="10"/>
        <v>0</v>
      </c>
      <c r="AC140" s="64">
        <f t="shared" si="8"/>
        <v>0</v>
      </c>
      <c r="AD140" s="64">
        <f t="shared" si="11"/>
        <v>0</v>
      </c>
      <c r="BD140" s="39">
        <f t="shared" si="12"/>
        <v>0</v>
      </c>
      <c r="BE140" s="39">
        <f t="shared" si="13"/>
        <v>0</v>
      </c>
    </row>
    <row r="141" spans="2:57" ht="18">
      <c r="B141" s="169">
        <f t="shared" si="9"/>
        <v>0</v>
      </c>
      <c r="C141" s="172">
        <f>IF(F141=0,0,IF(F141=F140,0,SUM($B$115:B141)))</f>
        <v>0</v>
      </c>
      <c r="D141" s="178">
        <f t="shared" si="14"/>
      </c>
      <c r="E141" s="75"/>
      <c r="F141" s="76"/>
      <c r="G141" s="76"/>
      <c r="H141" s="76"/>
      <c r="I141" s="77"/>
      <c r="J141" s="76"/>
      <c r="K141" s="76"/>
      <c r="L141" s="76"/>
      <c r="M141" s="75"/>
      <c r="N141" s="75"/>
      <c r="O141" s="175">
        <f t="shared" si="0"/>
        <v>0</v>
      </c>
      <c r="P141" s="87"/>
      <c r="Q141" s="176">
        <f t="shared" si="1"/>
        <v>0</v>
      </c>
      <c r="R141" s="177">
        <f>IF(G141="",0,VLOOKUP(G141,Unvan!$C$4:$D$14,2,FALSE))</f>
        <v>0</v>
      </c>
      <c r="S141" s="94"/>
      <c r="T141" s="94"/>
      <c r="U141" s="178">
        <f t="shared" si="2"/>
        <v>0</v>
      </c>
      <c r="V141" s="76"/>
      <c r="W141" s="89">
        <f t="shared" si="3"/>
        <v>0</v>
      </c>
      <c r="X141" s="180">
        <f t="shared" si="4"/>
        <v>0</v>
      </c>
      <c r="Y141" s="180">
        <f t="shared" si="5"/>
        <v>0</v>
      </c>
      <c r="Z141" s="74">
        <f t="shared" si="6"/>
        <v>0</v>
      </c>
      <c r="AA141" s="64">
        <f t="shared" si="7"/>
        <v>0</v>
      </c>
      <c r="AB141" s="39">
        <f t="shared" si="10"/>
        <v>0</v>
      </c>
      <c r="AC141" s="64">
        <f t="shared" si="8"/>
        <v>0</v>
      </c>
      <c r="AD141" s="64">
        <f t="shared" si="11"/>
        <v>0</v>
      </c>
      <c r="BD141" s="39">
        <f t="shared" si="12"/>
        <v>0</v>
      </c>
      <c r="BE141" s="39">
        <f t="shared" si="13"/>
        <v>0</v>
      </c>
    </row>
    <row r="142" spans="2:57" ht="18">
      <c r="B142" s="169">
        <f t="shared" si="9"/>
        <v>0</v>
      </c>
      <c r="C142" s="172">
        <f>IF(F142=0,0,IF(F142=F141,0,SUM($B$115:B142)))</f>
        <v>0</v>
      </c>
      <c r="D142" s="178">
        <f t="shared" si="14"/>
      </c>
      <c r="E142" s="75"/>
      <c r="F142" s="76"/>
      <c r="G142" s="76"/>
      <c r="H142" s="76"/>
      <c r="I142" s="77"/>
      <c r="J142" s="76"/>
      <c r="K142" s="76"/>
      <c r="L142" s="76"/>
      <c r="M142" s="75"/>
      <c r="N142" s="75"/>
      <c r="O142" s="175">
        <f t="shared" si="0"/>
        <v>0</v>
      </c>
      <c r="P142" s="87"/>
      <c r="Q142" s="176">
        <f t="shared" si="1"/>
        <v>0</v>
      </c>
      <c r="R142" s="177">
        <f>IF(G142="",0,VLOOKUP(G142,Unvan!$C$4:$D$14,2,FALSE))</f>
        <v>0</v>
      </c>
      <c r="S142" s="94"/>
      <c r="T142" s="94"/>
      <c r="U142" s="178">
        <f t="shared" si="2"/>
        <v>0</v>
      </c>
      <c r="V142" s="76"/>
      <c r="W142" s="89">
        <f t="shared" si="3"/>
        <v>0</v>
      </c>
      <c r="X142" s="180">
        <f t="shared" si="4"/>
        <v>0</v>
      </c>
      <c r="Y142" s="180">
        <f t="shared" si="5"/>
        <v>0</v>
      </c>
      <c r="Z142" s="74">
        <f t="shared" si="6"/>
        <v>0</v>
      </c>
      <c r="AA142" s="64">
        <f t="shared" si="7"/>
        <v>0</v>
      </c>
      <c r="AB142" s="39">
        <f t="shared" si="10"/>
        <v>0</v>
      </c>
      <c r="AC142" s="64">
        <f t="shared" si="8"/>
        <v>0</v>
      </c>
      <c r="AD142" s="64">
        <f t="shared" si="11"/>
        <v>0</v>
      </c>
      <c r="BD142" s="39">
        <f t="shared" si="12"/>
        <v>0</v>
      </c>
      <c r="BE142" s="39">
        <f t="shared" si="13"/>
        <v>0</v>
      </c>
    </row>
    <row r="143" spans="2:57" ht="18">
      <c r="B143" s="169">
        <f t="shared" si="9"/>
        <v>0</v>
      </c>
      <c r="C143" s="172">
        <f>IF(F143=0,0,IF(F143=F142,0,SUM($B$115:B143)))</f>
        <v>0</v>
      </c>
      <c r="D143" s="178">
        <f t="shared" si="14"/>
      </c>
      <c r="E143" s="75"/>
      <c r="F143" s="76"/>
      <c r="G143" s="76"/>
      <c r="H143" s="76"/>
      <c r="I143" s="77"/>
      <c r="J143" s="76"/>
      <c r="K143" s="76"/>
      <c r="L143" s="76"/>
      <c r="M143" s="75"/>
      <c r="N143" s="75"/>
      <c r="O143" s="175">
        <f t="shared" si="0"/>
        <v>0</v>
      </c>
      <c r="P143" s="87"/>
      <c r="Q143" s="176">
        <f t="shared" si="1"/>
        <v>0</v>
      </c>
      <c r="R143" s="177">
        <f>IF(G143="",0,VLOOKUP(G143,Unvan!$C$4:$D$14,2,FALSE))</f>
        <v>0</v>
      </c>
      <c r="S143" s="94"/>
      <c r="T143" s="94"/>
      <c r="U143" s="178">
        <f t="shared" si="2"/>
        <v>0</v>
      </c>
      <c r="V143" s="76"/>
      <c r="W143" s="89">
        <f t="shared" si="3"/>
        <v>0</v>
      </c>
      <c r="X143" s="180">
        <f t="shared" si="4"/>
        <v>0</v>
      </c>
      <c r="Y143" s="180">
        <f t="shared" si="5"/>
        <v>0</v>
      </c>
      <c r="Z143" s="74">
        <f t="shared" si="6"/>
        <v>0</v>
      </c>
      <c r="AA143" s="64">
        <f t="shared" si="7"/>
        <v>0</v>
      </c>
      <c r="AB143" s="39">
        <f t="shared" si="10"/>
        <v>0</v>
      </c>
      <c r="AC143" s="64">
        <f t="shared" si="8"/>
        <v>0</v>
      </c>
      <c r="AD143" s="64">
        <f t="shared" si="11"/>
        <v>0</v>
      </c>
      <c r="BD143" s="39">
        <f t="shared" si="12"/>
        <v>0</v>
      </c>
      <c r="BE143" s="39">
        <f t="shared" si="13"/>
        <v>0</v>
      </c>
    </row>
    <row r="144" spans="2:57" ht="18">
      <c r="B144" s="169">
        <f t="shared" si="9"/>
        <v>0</v>
      </c>
      <c r="C144" s="172">
        <f>IF(F144=0,0,IF(F144=F143,0,SUM($B$115:B144)))</f>
        <v>0</v>
      </c>
      <c r="D144" s="178">
        <f t="shared" si="14"/>
      </c>
      <c r="E144" s="75"/>
      <c r="F144" s="76"/>
      <c r="G144" s="76"/>
      <c r="H144" s="76"/>
      <c r="I144" s="77"/>
      <c r="J144" s="76"/>
      <c r="K144" s="76"/>
      <c r="L144" s="76"/>
      <c r="M144" s="75"/>
      <c r="N144" s="75"/>
      <c r="O144" s="175">
        <f t="shared" si="0"/>
        <v>0</v>
      </c>
      <c r="P144" s="87"/>
      <c r="Q144" s="176">
        <f t="shared" si="1"/>
        <v>0</v>
      </c>
      <c r="R144" s="177">
        <f>IF(G144="",0,VLOOKUP(G144,Unvan!$C$4:$D$14,2,FALSE))</f>
        <v>0</v>
      </c>
      <c r="S144" s="94"/>
      <c r="T144" s="94"/>
      <c r="U144" s="178">
        <f t="shared" si="2"/>
        <v>0</v>
      </c>
      <c r="V144" s="76"/>
      <c r="W144" s="89">
        <f t="shared" si="3"/>
        <v>0</v>
      </c>
      <c r="X144" s="180">
        <f t="shared" si="4"/>
        <v>0</v>
      </c>
      <c r="Y144" s="180">
        <f t="shared" si="5"/>
        <v>0</v>
      </c>
      <c r="Z144" s="74">
        <f t="shared" si="6"/>
        <v>0</v>
      </c>
      <c r="AA144" s="64">
        <f t="shared" si="7"/>
        <v>0</v>
      </c>
      <c r="AB144" s="39">
        <f t="shared" si="10"/>
        <v>0</v>
      </c>
      <c r="AC144" s="64">
        <f t="shared" si="8"/>
        <v>0</v>
      </c>
      <c r="AD144" s="64">
        <f t="shared" si="11"/>
        <v>0</v>
      </c>
      <c r="BD144" s="39">
        <f t="shared" si="12"/>
        <v>0</v>
      </c>
      <c r="BE144" s="39">
        <f t="shared" si="13"/>
        <v>0</v>
      </c>
    </row>
    <row r="145" spans="2:57" ht="18">
      <c r="B145" s="169">
        <f t="shared" si="9"/>
        <v>0</v>
      </c>
      <c r="C145" s="172">
        <f>IF(F145=0,0,IF(F145=F144,0,SUM($B$115:B145)))</f>
        <v>0</v>
      </c>
      <c r="D145" s="178">
        <f t="shared" si="14"/>
      </c>
      <c r="E145" s="75"/>
      <c r="F145" s="76"/>
      <c r="G145" s="76"/>
      <c r="H145" s="76"/>
      <c r="I145" s="77"/>
      <c r="J145" s="76"/>
      <c r="K145" s="76"/>
      <c r="L145" s="76"/>
      <c r="M145" s="75"/>
      <c r="N145" s="75"/>
      <c r="O145" s="175">
        <f t="shared" si="0"/>
        <v>0</v>
      </c>
      <c r="P145" s="87"/>
      <c r="Q145" s="176">
        <f t="shared" si="1"/>
        <v>0</v>
      </c>
      <c r="R145" s="177">
        <f>IF(G145="",0,VLOOKUP(G145,Unvan!$C$4:$D$14,2,FALSE))</f>
        <v>0</v>
      </c>
      <c r="S145" s="94"/>
      <c r="T145" s="94"/>
      <c r="U145" s="178">
        <f t="shared" si="2"/>
        <v>0</v>
      </c>
      <c r="V145" s="76"/>
      <c r="W145" s="89">
        <f t="shared" si="3"/>
        <v>0</v>
      </c>
      <c r="X145" s="180">
        <f t="shared" si="4"/>
        <v>0</v>
      </c>
      <c r="Y145" s="180">
        <f t="shared" si="5"/>
        <v>0</v>
      </c>
      <c r="Z145" s="74">
        <f t="shared" si="6"/>
        <v>0</v>
      </c>
      <c r="AA145" s="64">
        <f t="shared" si="7"/>
        <v>0</v>
      </c>
      <c r="AB145" s="39">
        <f t="shared" si="10"/>
        <v>0</v>
      </c>
      <c r="AC145" s="64">
        <f t="shared" si="8"/>
        <v>0</v>
      </c>
      <c r="AD145" s="64">
        <f t="shared" si="11"/>
        <v>0</v>
      </c>
      <c r="BD145" s="39">
        <f t="shared" si="12"/>
        <v>0</v>
      </c>
      <c r="BE145" s="39">
        <f t="shared" si="13"/>
        <v>0</v>
      </c>
    </row>
    <row r="146" spans="2:57" ht="18">
      <c r="B146" s="169">
        <f t="shared" si="9"/>
        <v>0</v>
      </c>
      <c r="C146" s="172">
        <f>IF(F146=0,0,IF(F146=F145,0,SUM($B$115:B146)))</f>
        <v>0</v>
      </c>
      <c r="D146" s="178">
        <f t="shared" si="14"/>
      </c>
      <c r="E146" s="75"/>
      <c r="F146" s="76"/>
      <c r="G146" s="76"/>
      <c r="H146" s="76"/>
      <c r="I146" s="77"/>
      <c r="J146" s="76"/>
      <c r="K146" s="76"/>
      <c r="L146" s="76"/>
      <c r="M146" s="75"/>
      <c r="N146" s="75"/>
      <c r="O146" s="175">
        <f t="shared" si="0"/>
        <v>0</v>
      </c>
      <c r="P146" s="87"/>
      <c r="Q146" s="176">
        <f t="shared" si="1"/>
        <v>0</v>
      </c>
      <c r="R146" s="177">
        <f>IF(G146="",0,VLOOKUP(G146,Unvan!$C$4:$D$14,2,FALSE))</f>
        <v>0</v>
      </c>
      <c r="S146" s="94"/>
      <c r="T146" s="94"/>
      <c r="U146" s="178">
        <f t="shared" si="2"/>
        <v>0</v>
      </c>
      <c r="V146" s="76"/>
      <c r="W146" s="89">
        <f t="shared" si="3"/>
        <v>0</v>
      </c>
      <c r="X146" s="180">
        <f t="shared" si="4"/>
        <v>0</v>
      </c>
      <c r="Y146" s="180">
        <f t="shared" si="5"/>
        <v>0</v>
      </c>
      <c r="Z146" s="74">
        <f t="shared" si="6"/>
        <v>0</v>
      </c>
      <c r="AA146" s="64">
        <f t="shared" si="7"/>
        <v>0</v>
      </c>
      <c r="AB146" s="39">
        <f t="shared" si="10"/>
        <v>0</v>
      </c>
      <c r="AC146" s="64">
        <f t="shared" si="8"/>
        <v>0</v>
      </c>
      <c r="AD146" s="64">
        <f t="shared" si="11"/>
        <v>0</v>
      </c>
      <c r="BD146" s="39">
        <f t="shared" si="12"/>
        <v>0</v>
      </c>
      <c r="BE146" s="39">
        <f t="shared" si="13"/>
        <v>0</v>
      </c>
    </row>
    <row r="147" spans="2:57" ht="18">
      <c r="B147" s="169">
        <f t="shared" si="9"/>
        <v>0</v>
      </c>
      <c r="C147" s="172">
        <f>IF(F147=0,0,IF(F147=F146,0,SUM($B$115:B147)))</f>
        <v>0</v>
      </c>
      <c r="D147" s="178">
        <f t="shared" si="14"/>
      </c>
      <c r="E147" s="75"/>
      <c r="F147" s="76"/>
      <c r="G147" s="76"/>
      <c r="H147" s="76"/>
      <c r="I147" s="77"/>
      <c r="J147" s="76"/>
      <c r="K147" s="76"/>
      <c r="L147" s="76"/>
      <c r="M147" s="75"/>
      <c r="N147" s="75"/>
      <c r="O147" s="175">
        <f aca="true" t="shared" si="15" ref="O147:O178">IF(M147&lt;=0,0,N147/M147)</f>
        <v>0</v>
      </c>
      <c r="P147" s="87"/>
      <c r="Q147" s="176">
        <f aca="true" t="shared" si="16" ref="Q147:Q178">ROUND(P147*O147,2)</f>
        <v>0</v>
      </c>
      <c r="R147" s="177">
        <f>IF(G147="",0,VLOOKUP(G147,Unvan!$C$4:$D$14,2,FALSE))</f>
        <v>0</v>
      </c>
      <c r="S147" s="94"/>
      <c r="T147" s="94"/>
      <c r="U147" s="178">
        <f aca="true" t="shared" si="17" ref="U147:U178">S147-T147</f>
        <v>0</v>
      </c>
      <c r="V147" s="76"/>
      <c r="W147" s="89">
        <f aca="true" t="shared" si="18" ref="W147:W178">ROUND((Q147*R147*U147)*$F$108,2)</f>
        <v>0</v>
      </c>
      <c r="X147" s="180">
        <f aca="true" t="shared" si="19" ref="X147:X178">IF(AD147&gt;0,+AD147,IF(AB147&gt;0,+AB147,Z147))</f>
        <v>0</v>
      </c>
      <c r="Y147" s="180">
        <f aca="true" t="shared" si="20" ref="Y147:Y178">I147+W147</f>
        <v>0</v>
      </c>
      <c r="Z147" s="74">
        <f aca="true" t="shared" si="21" ref="Z147:Z178">IF(E147="",0,IF(I147+W147&lt;=$R$108,$J$108,IF(I147+W147&gt;$R$108,$J$109)))</f>
        <v>0</v>
      </c>
      <c r="AA147" s="64">
        <f aca="true" t="shared" si="22" ref="AA147:AA178">IF(I147&gt;$R$109,"Evet",0)</f>
        <v>0</v>
      </c>
      <c r="AB147" s="39">
        <f t="shared" si="10"/>
        <v>0</v>
      </c>
      <c r="AC147" s="64">
        <f aca="true" t="shared" si="23" ref="AC147:AC178">IF(I147&gt;$R$110,"Malesef",0)</f>
        <v>0</v>
      </c>
      <c r="AD147" s="64">
        <f t="shared" si="11"/>
        <v>0</v>
      </c>
      <c r="BD147" s="39">
        <f t="shared" si="12"/>
        <v>0</v>
      </c>
      <c r="BE147" s="39">
        <f t="shared" si="13"/>
        <v>0</v>
      </c>
    </row>
    <row r="148" spans="2:57" ht="18">
      <c r="B148" s="169">
        <f t="shared" si="9"/>
        <v>0</v>
      </c>
      <c r="C148" s="172">
        <f>IF(F148=0,0,IF(F148=F147,0,SUM($B$115:B148)))</f>
        <v>0</v>
      </c>
      <c r="D148" s="178">
        <f t="shared" si="14"/>
      </c>
      <c r="E148" s="75"/>
      <c r="F148" s="76"/>
      <c r="G148" s="76"/>
      <c r="H148" s="76"/>
      <c r="I148" s="77"/>
      <c r="J148" s="76"/>
      <c r="K148" s="76"/>
      <c r="L148" s="76"/>
      <c r="M148" s="75"/>
      <c r="N148" s="75"/>
      <c r="O148" s="175">
        <f t="shared" si="15"/>
        <v>0</v>
      </c>
      <c r="P148" s="87"/>
      <c r="Q148" s="176">
        <f t="shared" si="16"/>
        <v>0</v>
      </c>
      <c r="R148" s="177">
        <f>IF(G148="",0,VLOOKUP(G148,Unvan!$C$4:$D$14,2,FALSE))</f>
        <v>0</v>
      </c>
      <c r="S148" s="94"/>
      <c r="T148" s="94"/>
      <c r="U148" s="178">
        <f t="shared" si="17"/>
        <v>0</v>
      </c>
      <c r="V148" s="76"/>
      <c r="W148" s="89">
        <f t="shared" si="18"/>
        <v>0</v>
      </c>
      <c r="X148" s="180">
        <f t="shared" si="19"/>
        <v>0</v>
      </c>
      <c r="Y148" s="180">
        <f t="shared" si="20"/>
        <v>0</v>
      </c>
      <c r="Z148" s="74">
        <f t="shared" si="21"/>
        <v>0</v>
      </c>
      <c r="AA148" s="64">
        <f t="shared" si="22"/>
        <v>0</v>
      </c>
      <c r="AB148" s="39">
        <f t="shared" si="10"/>
        <v>0</v>
      </c>
      <c r="AC148" s="64">
        <f t="shared" si="23"/>
        <v>0</v>
      </c>
      <c r="AD148" s="64">
        <f t="shared" si="11"/>
        <v>0</v>
      </c>
      <c r="BD148" s="39">
        <f t="shared" si="12"/>
        <v>0</v>
      </c>
      <c r="BE148" s="39">
        <f t="shared" si="13"/>
        <v>0</v>
      </c>
    </row>
    <row r="149" spans="2:57" ht="18">
      <c r="B149" s="169">
        <f t="shared" si="9"/>
        <v>0</v>
      </c>
      <c r="C149" s="172">
        <f>IF(F149=0,0,IF(F149=F148,0,SUM($B$115:B149)))</f>
        <v>0</v>
      </c>
      <c r="D149" s="178">
        <f t="shared" si="14"/>
      </c>
      <c r="E149" s="75"/>
      <c r="F149" s="76"/>
      <c r="G149" s="76"/>
      <c r="H149" s="76"/>
      <c r="I149" s="77"/>
      <c r="J149" s="76"/>
      <c r="K149" s="76"/>
      <c r="L149" s="76"/>
      <c r="M149" s="75"/>
      <c r="N149" s="75"/>
      <c r="O149" s="175">
        <f t="shared" si="15"/>
        <v>0</v>
      </c>
      <c r="P149" s="87"/>
      <c r="Q149" s="176">
        <f t="shared" si="16"/>
        <v>0</v>
      </c>
      <c r="R149" s="177">
        <f>IF(G149="",0,VLOOKUP(G149,Unvan!$C$4:$D$14,2,FALSE))</f>
        <v>0</v>
      </c>
      <c r="S149" s="94"/>
      <c r="T149" s="94"/>
      <c r="U149" s="178">
        <f t="shared" si="17"/>
        <v>0</v>
      </c>
      <c r="V149" s="76"/>
      <c r="W149" s="89">
        <f t="shared" si="18"/>
        <v>0</v>
      </c>
      <c r="X149" s="180">
        <f t="shared" si="19"/>
        <v>0</v>
      </c>
      <c r="Y149" s="180">
        <f t="shared" si="20"/>
        <v>0</v>
      </c>
      <c r="Z149" s="74">
        <f t="shared" si="21"/>
        <v>0</v>
      </c>
      <c r="AA149" s="64">
        <f t="shared" si="22"/>
        <v>0</v>
      </c>
      <c r="AB149" s="39">
        <f t="shared" si="10"/>
        <v>0</v>
      </c>
      <c r="AC149" s="64">
        <f t="shared" si="23"/>
        <v>0</v>
      </c>
      <c r="AD149" s="64">
        <f t="shared" si="11"/>
        <v>0</v>
      </c>
      <c r="BD149" s="39">
        <f t="shared" si="12"/>
        <v>0</v>
      </c>
      <c r="BE149" s="39">
        <f t="shared" si="13"/>
        <v>0</v>
      </c>
    </row>
    <row r="150" spans="2:57" ht="18">
      <c r="B150" s="169">
        <f t="shared" si="9"/>
        <v>0</v>
      </c>
      <c r="C150" s="172">
        <f>IF(F150=0,0,IF(F150=F149,0,SUM($B$115:B150)))</f>
        <v>0</v>
      </c>
      <c r="D150" s="178">
        <f t="shared" si="14"/>
      </c>
      <c r="E150" s="75"/>
      <c r="F150" s="76"/>
      <c r="G150" s="76"/>
      <c r="H150" s="76"/>
      <c r="I150" s="77"/>
      <c r="J150" s="76"/>
      <c r="K150" s="76"/>
      <c r="L150" s="76"/>
      <c r="M150" s="75"/>
      <c r="N150" s="75"/>
      <c r="O150" s="175">
        <f t="shared" si="15"/>
        <v>0</v>
      </c>
      <c r="P150" s="87"/>
      <c r="Q150" s="176">
        <f t="shared" si="16"/>
        <v>0</v>
      </c>
      <c r="R150" s="177">
        <f>IF(G150="",0,VLOOKUP(G150,Unvan!$C$4:$D$14,2,FALSE))</f>
        <v>0</v>
      </c>
      <c r="S150" s="94"/>
      <c r="T150" s="94"/>
      <c r="U150" s="178">
        <f t="shared" si="17"/>
        <v>0</v>
      </c>
      <c r="V150" s="76"/>
      <c r="W150" s="89">
        <f t="shared" si="18"/>
        <v>0</v>
      </c>
      <c r="X150" s="180">
        <f t="shared" si="19"/>
        <v>0</v>
      </c>
      <c r="Y150" s="180">
        <f t="shared" si="20"/>
        <v>0</v>
      </c>
      <c r="Z150" s="74">
        <f t="shared" si="21"/>
        <v>0</v>
      </c>
      <c r="AA150" s="64">
        <f t="shared" si="22"/>
        <v>0</v>
      </c>
      <c r="AB150" s="39">
        <f t="shared" si="10"/>
        <v>0</v>
      </c>
      <c r="AC150" s="64">
        <f t="shared" si="23"/>
        <v>0</v>
      </c>
      <c r="AD150" s="64">
        <f t="shared" si="11"/>
        <v>0</v>
      </c>
      <c r="BD150" s="39">
        <f t="shared" si="12"/>
        <v>0</v>
      </c>
      <c r="BE150" s="39">
        <f t="shared" si="13"/>
        <v>0</v>
      </c>
    </row>
    <row r="151" spans="2:57" ht="18">
      <c r="B151" s="169">
        <f t="shared" si="9"/>
        <v>0</v>
      </c>
      <c r="C151" s="172">
        <f>IF(F151=0,0,IF(F151=F150,0,SUM($B$115:B151)))</f>
        <v>0</v>
      </c>
      <c r="D151" s="178">
        <f t="shared" si="14"/>
      </c>
      <c r="E151" s="75"/>
      <c r="F151" s="76"/>
      <c r="G151" s="76"/>
      <c r="H151" s="76"/>
      <c r="I151" s="77"/>
      <c r="J151" s="76"/>
      <c r="K151" s="76"/>
      <c r="L151" s="76"/>
      <c r="M151" s="75"/>
      <c r="N151" s="75"/>
      <c r="O151" s="175">
        <f t="shared" si="15"/>
        <v>0</v>
      </c>
      <c r="P151" s="87"/>
      <c r="Q151" s="176">
        <f t="shared" si="16"/>
        <v>0</v>
      </c>
      <c r="R151" s="177">
        <f>IF(G151="",0,VLOOKUP(G151,Unvan!$C$4:$D$14,2,FALSE))</f>
        <v>0</v>
      </c>
      <c r="S151" s="94"/>
      <c r="T151" s="94"/>
      <c r="U151" s="178">
        <f t="shared" si="17"/>
        <v>0</v>
      </c>
      <c r="V151" s="76"/>
      <c r="W151" s="89">
        <f t="shared" si="18"/>
        <v>0</v>
      </c>
      <c r="X151" s="180">
        <f t="shared" si="19"/>
        <v>0</v>
      </c>
      <c r="Y151" s="180">
        <f t="shared" si="20"/>
        <v>0</v>
      </c>
      <c r="Z151" s="74">
        <f t="shared" si="21"/>
        <v>0</v>
      </c>
      <c r="AA151" s="64">
        <f t="shared" si="22"/>
        <v>0</v>
      </c>
      <c r="AB151" s="39">
        <f t="shared" si="10"/>
        <v>0</v>
      </c>
      <c r="AC151" s="64">
        <f t="shared" si="23"/>
        <v>0</v>
      </c>
      <c r="AD151" s="64">
        <f t="shared" si="11"/>
        <v>0</v>
      </c>
      <c r="BD151" s="39">
        <f t="shared" si="12"/>
        <v>0</v>
      </c>
      <c r="BE151" s="39">
        <f t="shared" si="13"/>
        <v>0</v>
      </c>
    </row>
    <row r="152" spans="2:57" ht="18">
      <c r="B152" s="169">
        <f t="shared" si="9"/>
        <v>0</v>
      </c>
      <c r="C152" s="172">
        <f>IF(F152=0,0,IF(F152=F151,0,SUM($B$115:B152)))</f>
        <v>0</v>
      </c>
      <c r="D152" s="178">
        <f t="shared" si="14"/>
      </c>
      <c r="E152" s="75"/>
      <c r="F152" s="76"/>
      <c r="G152" s="76"/>
      <c r="H152" s="76"/>
      <c r="I152" s="77"/>
      <c r="J152" s="76"/>
      <c r="K152" s="76"/>
      <c r="L152" s="76"/>
      <c r="M152" s="75"/>
      <c r="N152" s="75"/>
      <c r="O152" s="175">
        <f t="shared" si="15"/>
        <v>0</v>
      </c>
      <c r="P152" s="87"/>
      <c r="Q152" s="176">
        <f t="shared" si="16"/>
        <v>0</v>
      </c>
      <c r="R152" s="177">
        <f>IF(G152="",0,VLOOKUP(G152,Unvan!$C$4:$D$14,2,FALSE))</f>
        <v>0</v>
      </c>
      <c r="S152" s="94"/>
      <c r="T152" s="94"/>
      <c r="U152" s="178">
        <f t="shared" si="17"/>
        <v>0</v>
      </c>
      <c r="V152" s="76"/>
      <c r="W152" s="89">
        <f t="shared" si="18"/>
        <v>0</v>
      </c>
      <c r="X152" s="180">
        <f t="shared" si="19"/>
        <v>0</v>
      </c>
      <c r="Y152" s="180">
        <f t="shared" si="20"/>
        <v>0</v>
      </c>
      <c r="Z152" s="74">
        <f t="shared" si="21"/>
        <v>0</v>
      </c>
      <c r="AA152" s="64">
        <f t="shared" si="22"/>
        <v>0</v>
      </c>
      <c r="AB152" s="39">
        <f t="shared" si="10"/>
        <v>0</v>
      </c>
      <c r="AC152" s="64">
        <f t="shared" si="23"/>
        <v>0</v>
      </c>
      <c r="AD152" s="64">
        <f t="shared" si="11"/>
        <v>0</v>
      </c>
      <c r="BD152" s="39">
        <f t="shared" si="12"/>
        <v>0</v>
      </c>
      <c r="BE152" s="39">
        <f t="shared" si="13"/>
        <v>0</v>
      </c>
    </row>
    <row r="153" spans="2:57" ht="18">
      <c r="B153" s="169">
        <f t="shared" si="9"/>
        <v>0</v>
      </c>
      <c r="C153" s="172">
        <f>IF(F153=0,0,IF(F153=F152,0,SUM($B$115:B153)))</f>
        <v>0</v>
      </c>
      <c r="D153" s="178">
        <f t="shared" si="14"/>
      </c>
      <c r="E153" s="75"/>
      <c r="F153" s="76"/>
      <c r="G153" s="76"/>
      <c r="H153" s="76"/>
      <c r="I153" s="77"/>
      <c r="J153" s="76"/>
      <c r="K153" s="76"/>
      <c r="L153" s="76"/>
      <c r="M153" s="75"/>
      <c r="N153" s="75"/>
      <c r="O153" s="175">
        <f t="shared" si="15"/>
        <v>0</v>
      </c>
      <c r="P153" s="87"/>
      <c r="Q153" s="176">
        <f t="shared" si="16"/>
        <v>0</v>
      </c>
      <c r="R153" s="177">
        <f>IF(G153="",0,VLOOKUP(G153,Unvan!$C$4:$D$14,2,FALSE))</f>
        <v>0</v>
      </c>
      <c r="S153" s="94"/>
      <c r="T153" s="94"/>
      <c r="U153" s="178">
        <f t="shared" si="17"/>
        <v>0</v>
      </c>
      <c r="V153" s="76"/>
      <c r="W153" s="89">
        <f t="shared" si="18"/>
        <v>0</v>
      </c>
      <c r="X153" s="180">
        <f t="shared" si="19"/>
        <v>0</v>
      </c>
      <c r="Y153" s="180">
        <f t="shared" si="20"/>
        <v>0</v>
      </c>
      <c r="Z153" s="74">
        <f t="shared" si="21"/>
        <v>0</v>
      </c>
      <c r="AA153" s="64">
        <f t="shared" si="22"/>
        <v>0</v>
      </c>
      <c r="AB153" s="39">
        <f t="shared" si="10"/>
        <v>0</v>
      </c>
      <c r="AC153" s="64">
        <f t="shared" si="23"/>
        <v>0</v>
      </c>
      <c r="AD153" s="64">
        <f t="shared" si="11"/>
        <v>0</v>
      </c>
      <c r="BD153" s="39">
        <f t="shared" si="12"/>
        <v>0</v>
      </c>
      <c r="BE153" s="39">
        <f t="shared" si="13"/>
        <v>0</v>
      </c>
    </row>
    <row r="154" spans="2:57" ht="18">
      <c r="B154" s="169">
        <f t="shared" si="9"/>
        <v>0</v>
      </c>
      <c r="C154" s="172">
        <f>IF(F154=0,0,IF(F154=F153,0,SUM($B$115:B154)))</f>
        <v>0</v>
      </c>
      <c r="D154" s="178">
        <f t="shared" si="14"/>
      </c>
      <c r="E154" s="75"/>
      <c r="F154" s="76"/>
      <c r="G154" s="76"/>
      <c r="H154" s="76"/>
      <c r="I154" s="77"/>
      <c r="J154" s="76"/>
      <c r="K154" s="76"/>
      <c r="L154" s="76"/>
      <c r="M154" s="75"/>
      <c r="N154" s="75"/>
      <c r="O154" s="175">
        <f t="shared" si="15"/>
        <v>0</v>
      </c>
      <c r="P154" s="87"/>
      <c r="Q154" s="176">
        <f t="shared" si="16"/>
        <v>0</v>
      </c>
      <c r="R154" s="177">
        <f>IF(G154="",0,VLOOKUP(G154,Unvan!$C$4:$D$14,2,FALSE))</f>
        <v>0</v>
      </c>
      <c r="S154" s="94"/>
      <c r="T154" s="94"/>
      <c r="U154" s="178">
        <f t="shared" si="17"/>
        <v>0</v>
      </c>
      <c r="V154" s="76"/>
      <c r="W154" s="89">
        <f t="shared" si="18"/>
        <v>0</v>
      </c>
      <c r="X154" s="180">
        <f t="shared" si="19"/>
        <v>0</v>
      </c>
      <c r="Y154" s="180">
        <f t="shared" si="20"/>
        <v>0</v>
      </c>
      <c r="Z154" s="74">
        <f t="shared" si="21"/>
        <v>0</v>
      </c>
      <c r="AA154" s="64">
        <f t="shared" si="22"/>
        <v>0</v>
      </c>
      <c r="AB154" s="39">
        <f t="shared" si="10"/>
        <v>0</v>
      </c>
      <c r="AC154" s="64">
        <f t="shared" si="23"/>
        <v>0</v>
      </c>
      <c r="AD154" s="64">
        <f t="shared" si="11"/>
        <v>0</v>
      </c>
      <c r="BD154" s="39">
        <f t="shared" si="12"/>
        <v>0</v>
      </c>
      <c r="BE154" s="39">
        <f t="shared" si="13"/>
        <v>0</v>
      </c>
    </row>
    <row r="155" spans="2:57" ht="18">
      <c r="B155" s="169">
        <f t="shared" si="9"/>
        <v>0</v>
      </c>
      <c r="C155" s="172">
        <f>IF(F155=0,0,IF(F155=F154,0,SUM($B$115:B155)))</f>
        <v>0</v>
      </c>
      <c r="D155" s="178">
        <f t="shared" si="14"/>
      </c>
      <c r="E155" s="75"/>
      <c r="F155" s="76"/>
      <c r="G155" s="76"/>
      <c r="H155" s="76"/>
      <c r="I155" s="77"/>
      <c r="J155" s="76"/>
      <c r="K155" s="76"/>
      <c r="L155" s="76"/>
      <c r="M155" s="75"/>
      <c r="N155" s="75"/>
      <c r="O155" s="175">
        <f t="shared" si="15"/>
        <v>0</v>
      </c>
      <c r="P155" s="87"/>
      <c r="Q155" s="176">
        <f t="shared" si="16"/>
        <v>0</v>
      </c>
      <c r="R155" s="177">
        <f>IF(G155="",0,VLOOKUP(G155,Unvan!$C$4:$D$14,2,FALSE))</f>
        <v>0</v>
      </c>
      <c r="S155" s="94"/>
      <c r="T155" s="94"/>
      <c r="U155" s="178">
        <f t="shared" si="17"/>
        <v>0</v>
      </c>
      <c r="V155" s="76"/>
      <c r="W155" s="89">
        <f t="shared" si="18"/>
        <v>0</v>
      </c>
      <c r="X155" s="180">
        <f t="shared" si="19"/>
        <v>0</v>
      </c>
      <c r="Y155" s="180">
        <f t="shared" si="20"/>
        <v>0</v>
      </c>
      <c r="Z155" s="74">
        <f t="shared" si="21"/>
        <v>0</v>
      </c>
      <c r="AA155" s="64">
        <f t="shared" si="22"/>
        <v>0</v>
      </c>
      <c r="AB155" s="39">
        <f t="shared" si="10"/>
        <v>0</v>
      </c>
      <c r="AC155" s="64">
        <f t="shared" si="23"/>
        <v>0</v>
      </c>
      <c r="AD155" s="64">
        <f t="shared" si="11"/>
        <v>0</v>
      </c>
      <c r="BD155" s="39">
        <f t="shared" si="12"/>
        <v>0</v>
      </c>
      <c r="BE155" s="39">
        <f t="shared" si="13"/>
        <v>0</v>
      </c>
    </row>
    <row r="156" spans="2:57" ht="18">
      <c r="B156" s="169">
        <f t="shared" si="9"/>
        <v>0</v>
      </c>
      <c r="C156" s="172">
        <f>IF(F156=0,0,IF(F156=F155,0,SUM($B$115:B156)))</f>
        <v>0</v>
      </c>
      <c r="D156" s="178">
        <f t="shared" si="14"/>
      </c>
      <c r="E156" s="75"/>
      <c r="F156" s="76"/>
      <c r="G156" s="76"/>
      <c r="H156" s="76"/>
      <c r="I156" s="77"/>
      <c r="J156" s="76"/>
      <c r="K156" s="76"/>
      <c r="L156" s="76"/>
      <c r="M156" s="75"/>
      <c r="N156" s="75"/>
      <c r="O156" s="175">
        <f t="shared" si="15"/>
        <v>0</v>
      </c>
      <c r="P156" s="87"/>
      <c r="Q156" s="176">
        <f t="shared" si="16"/>
        <v>0</v>
      </c>
      <c r="R156" s="177">
        <f>IF(G156="",0,VLOOKUP(G156,Unvan!$C$4:$D$14,2,FALSE))</f>
        <v>0</v>
      </c>
      <c r="S156" s="94"/>
      <c r="T156" s="94"/>
      <c r="U156" s="178">
        <f t="shared" si="17"/>
        <v>0</v>
      </c>
      <c r="V156" s="76"/>
      <c r="W156" s="89">
        <f t="shared" si="18"/>
        <v>0</v>
      </c>
      <c r="X156" s="180">
        <f t="shared" si="19"/>
        <v>0</v>
      </c>
      <c r="Y156" s="180">
        <f t="shared" si="20"/>
        <v>0</v>
      </c>
      <c r="Z156" s="74">
        <f t="shared" si="21"/>
        <v>0</v>
      </c>
      <c r="AA156" s="64">
        <f t="shared" si="22"/>
        <v>0</v>
      </c>
      <c r="AB156" s="39">
        <f t="shared" si="10"/>
        <v>0</v>
      </c>
      <c r="AC156" s="64">
        <f t="shared" si="23"/>
        <v>0</v>
      </c>
      <c r="AD156" s="64">
        <f t="shared" si="11"/>
        <v>0</v>
      </c>
      <c r="BD156" s="39">
        <f t="shared" si="12"/>
        <v>0</v>
      </c>
      <c r="BE156" s="39">
        <f t="shared" si="13"/>
        <v>0</v>
      </c>
    </row>
    <row r="157" spans="2:57" ht="18">
      <c r="B157" s="169">
        <f t="shared" si="9"/>
        <v>0</v>
      </c>
      <c r="C157" s="172">
        <f>IF(F157=0,0,IF(F157=F156,0,SUM($B$115:B157)))</f>
        <v>0</v>
      </c>
      <c r="D157" s="178">
        <f t="shared" si="14"/>
      </c>
      <c r="E157" s="75"/>
      <c r="F157" s="76"/>
      <c r="G157" s="76"/>
      <c r="H157" s="76"/>
      <c r="I157" s="77"/>
      <c r="J157" s="76"/>
      <c r="K157" s="76"/>
      <c r="L157" s="76"/>
      <c r="M157" s="75"/>
      <c r="N157" s="75"/>
      <c r="O157" s="175">
        <f t="shared" si="15"/>
        <v>0</v>
      </c>
      <c r="P157" s="87"/>
      <c r="Q157" s="176">
        <f t="shared" si="16"/>
        <v>0</v>
      </c>
      <c r="R157" s="177">
        <f>IF(G157="",0,VLOOKUP(G157,Unvan!$C$4:$D$14,2,FALSE))</f>
        <v>0</v>
      </c>
      <c r="S157" s="94"/>
      <c r="T157" s="94"/>
      <c r="U157" s="178">
        <f t="shared" si="17"/>
        <v>0</v>
      </c>
      <c r="V157" s="76"/>
      <c r="W157" s="89">
        <f t="shared" si="18"/>
        <v>0</v>
      </c>
      <c r="X157" s="180">
        <f t="shared" si="19"/>
        <v>0</v>
      </c>
      <c r="Y157" s="180">
        <f t="shared" si="20"/>
        <v>0</v>
      </c>
      <c r="Z157" s="74">
        <f t="shared" si="21"/>
        <v>0</v>
      </c>
      <c r="AA157" s="64">
        <f t="shared" si="22"/>
        <v>0</v>
      </c>
      <c r="AB157" s="39">
        <f t="shared" si="10"/>
        <v>0</v>
      </c>
      <c r="AC157" s="64">
        <f t="shared" si="23"/>
        <v>0</v>
      </c>
      <c r="AD157" s="64">
        <f t="shared" si="11"/>
        <v>0</v>
      </c>
      <c r="BD157" s="39">
        <f t="shared" si="12"/>
        <v>0</v>
      </c>
      <c r="BE157" s="39">
        <f t="shared" si="13"/>
        <v>0</v>
      </c>
    </row>
    <row r="158" spans="2:57" ht="18">
      <c r="B158" s="169">
        <f t="shared" si="9"/>
        <v>0</v>
      </c>
      <c r="C158" s="172">
        <f>IF(F158=0,0,IF(F158=F157,0,SUM($B$115:B158)))</f>
        <v>0</v>
      </c>
      <c r="D158" s="178">
        <f t="shared" si="14"/>
      </c>
      <c r="E158" s="75"/>
      <c r="F158" s="76"/>
      <c r="G158" s="76"/>
      <c r="H158" s="76"/>
      <c r="I158" s="77"/>
      <c r="J158" s="76"/>
      <c r="K158" s="76"/>
      <c r="L158" s="76"/>
      <c r="M158" s="75"/>
      <c r="N158" s="75"/>
      <c r="O158" s="175">
        <f t="shared" si="15"/>
        <v>0</v>
      </c>
      <c r="P158" s="87"/>
      <c r="Q158" s="176">
        <f t="shared" si="16"/>
        <v>0</v>
      </c>
      <c r="R158" s="177">
        <f>IF(G158="",0,VLOOKUP(G158,Unvan!$C$4:$D$14,2,FALSE))</f>
        <v>0</v>
      </c>
      <c r="S158" s="94"/>
      <c r="T158" s="94"/>
      <c r="U158" s="178">
        <f t="shared" si="17"/>
        <v>0</v>
      </c>
      <c r="V158" s="76"/>
      <c r="W158" s="89">
        <f t="shared" si="18"/>
        <v>0</v>
      </c>
      <c r="X158" s="180">
        <f t="shared" si="19"/>
        <v>0</v>
      </c>
      <c r="Y158" s="180">
        <f t="shared" si="20"/>
        <v>0</v>
      </c>
      <c r="Z158" s="74">
        <f t="shared" si="21"/>
        <v>0</v>
      </c>
      <c r="AA158" s="64">
        <f t="shared" si="22"/>
        <v>0</v>
      </c>
      <c r="AB158" s="39">
        <f t="shared" si="10"/>
        <v>0</v>
      </c>
      <c r="AC158" s="64">
        <f t="shared" si="23"/>
        <v>0</v>
      </c>
      <c r="AD158" s="64">
        <f t="shared" si="11"/>
        <v>0</v>
      </c>
      <c r="BD158" s="39">
        <f t="shared" si="12"/>
        <v>0</v>
      </c>
      <c r="BE158" s="39">
        <f t="shared" si="13"/>
        <v>0</v>
      </c>
    </row>
    <row r="159" spans="2:57" ht="18">
      <c r="B159" s="169">
        <f t="shared" si="9"/>
        <v>0</v>
      </c>
      <c r="C159" s="172">
        <f>IF(F159=0,0,IF(F159=F158,0,SUM($B$115:B159)))</f>
        <v>0</v>
      </c>
      <c r="D159" s="178">
        <f t="shared" si="14"/>
      </c>
      <c r="E159" s="75"/>
      <c r="F159" s="76"/>
      <c r="G159" s="76"/>
      <c r="H159" s="76"/>
      <c r="I159" s="77"/>
      <c r="J159" s="76"/>
      <c r="K159" s="76"/>
      <c r="L159" s="76"/>
      <c r="M159" s="75"/>
      <c r="N159" s="75"/>
      <c r="O159" s="175">
        <f t="shared" si="15"/>
        <v>0</v>
      </c>
      <c r="P159" s="87"/>
      <c r="Q159" s="176">
        <f t="shared" si="16"/>
        <v>0</v>
      </c>
      <c r="R159" s="177">
        <f>IF(G159="",0,VLOOKUP(G159,Unvan!$C$4:$D$14,2,FALSE))</f>
        <v>0</v>
      </c>
      <c r="S159" s="94"/>
      <c r="T159" s="94"/>
      <c r="U159" s="178">
        <f t="shared" si="17"/>
        <v>0</v>
      </c>
      <c r="V159" s="76"/>
      <c r="W159" s="89">
        <f t="shared" si="18"/>
        <v>0</v>
      </c>
      <c r="X159" s="180">
        <f t="shared" si="19"/>
        <v>0</v>
      </c>
      <c r="Y159" s="180">
        <f t="shared" si="20"/>
        <v>0</v>
      </c>
      <c r="Z159" s="74">
        <f t="shared" si="21"/>
        <v>0</v>
      </c>
      <c r="AA159" s="64">
        <f t="shared" si="22"/>
        <v>0</v>
      </c>
      <c r="AB159" s="39">
        <f t="shared" si="10"/>
        <v>0</v>
      </c>
      <c r="AC159" s="64">
        <f t="shared" si="23"/>
        <v>0</v>
      </c>
      <c r="AD159" s="64">
        <f t="shared" si="11"/>
        <v>0</v>
      </c>
      <c r="BD159" s="39">
        <f t="shared" si="12"/>
        <v>0</v>
      </c>
      <c r="BE159" s="39">
        <f t="shared" si="13"/>
        <v>0</v>
      </c>
    </row>
    <row r="160" spans="2:57" ht="18">
      <c r="B160" s="169">
        <f t="shared" si="9"/>
        <v>0</v>
      </c>
      <c r="C160" s="172">
        <f>IF(F160=0,0,IF(F160=F159,0,SUM($B$115:B160)))</f>
        <v>0</v>
      </c>
      <c r="D160" s="178">
        <f t="shared" si="14"/>
      </c>
      <c r="E160" s="75"/>
      <c r="F160" s="76"/>
      <c r="G160" s="76"/>
      <c r="H160" s="76"/>
      <c r="I160" s="77"/>
      <c r="J160" s="76"/>
      <c r="K160" s="76"/>
      <c r="L160" s="76"/>
      <c r="M160" s="75"/>
      <c r="N160" s="75"/>
      <c r="O160" s="175">
        <f t="shared" si="15"/>
        <v>0</v>
      </c>
      <c r="P160" s="87"/>
      <c r="Q160" s="176">
        <f t="shared" si="16"/>
        <v>0</v>
      </c>
      <c r="R160" s="177">
        <f>IF(G160="",0,VLOOKUP(G160,Unvan!$C$4:$D$14,2,FALSE))</f>
        <v>0</v>
      </c>
      <c r="S160" s="94"/>
      <c r="T160" s="94"/>
      <c r="U160" s="178">
        <f t="shared" si="17"/>
        <v>0</v>
      </c>
      <c r="V160" s="76"/>
      <c r="W160" s="89">
        <f t="shared" si="18"/>
        <v>0</v>
      </c>
      <c r="X160" s="180">
        <f t="shared" si="19"/>
        <v>0</v>
      </c>
      <c r="Y160" s="180">
        <f t="shared" si="20"/>
        <v>0</v>
      </c>
      <c r="Z160" s="74">
        <f t="shared" si="21"/>
        <v>0</v>
      </c>
      <c r="AA160" s="64">
        <f t="shared" si="22"/>
        <v>0</v>
      </c>
      <c r="AB160" s="39">
        <f t="shared" si="10"/>
        <v>0</v>
      </c>
      <c r="AC160" s="64">
        <f t="shared" si="23"/>
        <v>0</v>
      </c>
      <c r="AD160" s="64">
        <f t="shared" si="11"/>
        <v>0</v>
      </c>
      <c r="BD160" s="39">
        <f t="shared" si="12"/>
        <v>0</v>
      </c>
      <c r="BE160" s="39">
        <f t="shared" si="13"/>
        <v>0</v>
      </c>
    </row>
    <row r="161" spans="2:57" ht="18">
      <c r="B161" s="169">
        <f t="shared" si="9"/>
        <v>0</v>
      </c>
      <c r="C161" s="172">
        <f>IF(F161=0,0,IF(F161=F160,0,SUM($B$115:B161)))</f>
        <v>0</v>
      </c>
      <c r="D161" s="178">
        <f t="shared" si="14"/>
      </c>
      <c r="E161" s="75"/>
      <c r="F161" s="76"/>
      <c r="G161" s="76"/>
      <c r="H161" s="76"/>
      <c r="I161" s="77"/>
      <c r="J161" s="76"/>
      <c r="K161" s="76"/>
      <c r="L161" s="76"/>
      <c r="M161" s="75"/>
      <c r="N161" s="75"/>
      <c r="O161" s="175">
        <f t="shared" si="15"/>
        <v>0</v>
      </c>
      <c r="P161" s="87"/>
      <c r="Q161" s="176">
        <f t="shared" si="16"/>
        <v>0</v>
      </c>
      <c r="R161" s="177">
        <f>IF(G161="",0,VLOOKUP(G161,Unvan!$C$4:$D$14,2,FALSE))</f>
        <v>0</v>
      </c>
      <c r="S161" s="94"/>
      <c r="T161" s="94"/>
      <c r="U161" s="178">
        <f t="shared" si="17"/>
        <v>0</v>
      </c>
      <c r="V161" s="76"/>
      <c r="W161" s="89">
        <f t="shared" si="18"/>
        <v>0</v>
      </c>
      <c r="X161" s="180">
        <f t="shared" si="19"/>
        <v>0</v>
      </c>
      <c r="Y161" s="180">
        <f t="shared" si="20"/>
        <v>0</v>
      </c>
      <c r="Z161" s="74">
        <f t="shared" si="21"/>
        <v>0</v>
      </c>
      <c r="AA161" s="64">
        <f t="shared" si="22"/>
        <v>0</v>
      </c>
      <c r="AB161" s="39">
        <f t="shared" si="10"/>
        <v>0</v>
      </c>
      <c r="AC161" s="64">
        <f t="shared" si="23"/>
        <v>0</v>
      </c>
      <c r="AD161" s="64">
        <f t="shared" si="11"/>
        <v>0</v>
      </c>
      <c r="BD161" s="39">
        <f t="shared" si="12"/>
        <v>0</v>
      </c>
      <c r="BE161" s="39">
        <f t="shared" si="13"/>
        <v>0</v>
      </c>
    </row>
    <row r="162" spans="2:57" ht="18">
      <c r="B162" s="169">
        <f t="shared" si="9"/>
        <v>0</v>
      </c>
      <c r="C162" s="172">
        <f>IF(F162=0,0,IF(F162=F161,0,SUM($B$115:B162)))</f>
        <v>0</v>
      </c>
      <c r="D162" s="178">
        <f t="shared" si="14"/>
      </c>
      <c r="E162" s="75"/>
      <c r="F162" s="76"/>
      <c r="G162" s="76"/>
      <c r="H162" s="76"/>
      <c r="I162" s="77"/>
      <c r="J162" s="76"/>
      <c r="K162" s="76"/>
      <c r="L162" s="76"/>
      <c r="M162" s="75"/>
      <c r="N162" s="75"/>
      <c r="O162" s="175">
        <f t="shared" si="15"/>
        <v>0</v>
      </c>
      <c r="P162" s="87"/>
      <c r="Q162" s="176">
        <f t="shared" si="16"/>
        <v>0</v>
      </c>
      <c r="R162" s="177">
        <f>IF(G162="",0,VLOOKUP(G162,Unvan!$C$4:$D$14,2,FALSE))</f>
        <v>0</v>
      </c>
      <c r="S162" s="94"/>
      <c r="T162" s="94"/>
      <c r="U162" s="178">
        <f t="shared" si="17"/>
        <v>0</v>
      </c>
      <c r="V162" s="76"/>
      <c r="W162" s="89">
        <f t="shared" si="18"/>
        <v>0</v>
      </c>
      <c r="X162" s="180">
        <f t="shared" si="19"/>
        <v>0</v>
      </c>
      <c r="Y162" s="180">
        <f t="shared" si="20"/>
        <v>0</v>
      </c>
      <c r="Z162" s="74">
        <f t="shared" si="21"/>
        <v>0</v>
      </c>
      <c r="AA162" s="64">
        <f t="shared" si="22"/>
        <v>0</v>
      </c>
      <c r="AB162" s="39">
        <f t="shared" si="10"/>
        <v>0</v>
      </c>
      <c r="AC162" s="64">
        <f t="shared" si="23"/>
        <v>0</v>
      </c>
      <c r="AD162" s="64">
        <f t="shared" si="11"/>
        <v>0</v>
      </c>
      <c r="BD162" s="39">
        <f t="shared" si="12"/>
        <v>0</v>
      </c>
      <c r="BE162" s="39">
        <f t="shared" si="13"/>
        <v>0</v>
      </c>
    </row>
    <row r="163" spans="2:57" ht="18">
      <c r="B163" s="169">
        <f t="shared" si="9"/>
        <v>0</v>
      </c>
      <c r="C163" s="172">
        <f>IF(F163=0,0,IF(F163=F162,0,SUM($B$115:B163)))</f>
        <v>0</v>
      </c>
      <c r="D163" s="178">
        <f t="shared" si="14"/>
      </c>
      <c r="E163" s="75"/>
      <c r="F163" s="76"/>
      <c r="G163" s="76"/>
      <c r="H163" s="76"/>
      <c r="I163" s="77"/>
      <c r="J163" s="76"/>
      <c r="K163" s="76"/>
      <c r="L163" s="76"/>
      <c r="M163" s="75"/>
      <c r="N163" s="75"/>
      <c r="O163" s="175">
        <f t="shared" si="15"/>
        <v>0</v>
      </c>
      <c r="P163" s="87"/>
      <c r="Q163" s="176">
        <f t="shared" si="16"/>
        <v>0</v>
      </c>
      <c r="R163" s="177">
        <f>IF(G163="",0,VLOOKUP(G163,Unvan!$C$4:$D$14,2,FALSE))</f>
        <v>0</v>
      </c>
      <c r="S163" s="94"/>
      <c r="T163" s="94"/>
      <c r="U163" s="178">
        <f t="shared" si="17"/>
        <v>0</v>
      </c>
      <c r="V163" s="76"/>
      <c r="W163" s="89">
        <f t="shared" si="18"/>
        <v>0</v>
      </c>
      <c r="X163" s="180">
        <f t="shared" si="19"/>
        <v>0</v>
      </c>
      <c r="Y163" s="180">
        <f t="shared" si="20"/>
        <v>0</v>
      </c>
      <c r="Z163" s="74">
        <f t="shared" si="21"/>
        <v>0</v>
      </c>
      <c r="AA163" s="64">
        <f t="shared" si="22"/>
        <v>0</v>
      </c>
      <c r="AB163" s="39">
        <f t="shared" si="10"/>
        <v>0</v>
      </c>
      <c r="AC163" s="64">
        <f t="shared" si="23"/>
        <v>0</v>
      </c>
      <c r="AD163" s="64">
        <f t="shared" si="11"/>
        <v>0</v>
      </c>
      <c r="BD163" s="39">
        <f t="shared" si="12"/>
        <v>0</v>
      </c>
      <c r="BE163" s="39">
        <f t="shared" si="13"/>
        <v>0</v>
      </c>
    </row>
    <row r="164" spans="2:57" ht="18">
      <c r="B164" s="169">
        <f t="shared" si="9"/>
        <v>0</v>
      </c>
      <c r="C164" s="172">
        <f>IF(F164=0,0,IF(F164=F163,0,SUM($B$115:B164)))</f>
        <v>0</v>
      </c>
      <c r="D164" s="178">
        <f t="shared" si="14"/>
      </c>
      <c r="E164" s="75"/>
      <c r="F164" s="76"/>
      <c r="G164" s="76"/>
      <c r="H164" s="76"/>
      <c r="I164" s="77"/>
      <c r="J164" s="76"/>
      <c r="K164" s="76"/>
      <c r="L164" s="76"/>
      <c r="M164" s="75"/>
      <c r="N164" s="75"/>
      <c r="O164" s="175">
        <f t="shared" si="15"/>
        <v>0</v>
      </c>
      <c r="P164" s="87"/>
      <c r="Q164" s="176">
        <f t="shared" si="16"/>
        <v>0</v>
      </c>
      <c r="R164" s="177">
        <f>IF(G164="",0,VLOOKUP(G164,Unvan!$C$4:$D$14,2,FALSE))</f>
        <v>0</v>
      </c>
      <c r="S164" s="94"/>
      <c r="T164" s="94"/>
      <c r="U164" s="178">
        <f t="shared" si="17"/>
        <v>0</v>
      </c>
      <c r="V164" s="76"/>
      <c r="W164" s="89">
        <f t="shared" si="18"/>
        <v>0</v>
      </c>
      <c r="X164" s="180">
        <f t="shared" si="19"/>
        <v>0</v>
      </c>
      <c r="Y164" s="180">
        <f t="shared" si="20"/>
        <v>0</v>
      </c>
      <c r="Z164" s="74">
        <f t="shared" si="21"/>
        <v>0</v>
      </c>
      <c r="AA164" s="64">
        <f t="shared" si="22"/>
        <v>0</v>
      </c>
      <c r="AB164" s="39">
        <f t="shared" si="10"/>
        <v>0</v>
      </c>
      <c r="AC164" s="64">
        <f t="shared" si="23"/>
        <v>0</v>
      </c>
      <c r="AD164" s="64">
        <f t="shared" si="11"/>
        <v>0</v>
      </c>
      <c r="BD164" s="39">
        <f t="shared" si="12"/>
        <v>0</v>
      </c>
      <c r="BE164" s="39">
        <f t="shared" si="13"/>
        <v>0</v>
      </c>
    </row>
    <row r="165" spans="2:57" ht="18">
      <c r="B165" s="169">
        <f t="shared" si="9"/>
        <v>0</v>
      </c>
      <c r="C165" s="172">
        <f>IF(F165=0,0,IF(F165=F164,0,SUM($B$115:B165)))</f>
        <v>0</v>
      </c>
      <c r="D165" s="178">
        <f t="shared" si="14"/>
      </c>
      <c r="E165" s="75"/>
      <c r="F165" s="76"/>
      <c r="G165" s="76"/>
      <c r="H165" s="76"/>
      <c r="I165" s="77"/>
      <c r="J165" s="76"/>
      <c r="K165" s="76"/>
      <c r="L165" s="76"/>
      <c r="M165" s="75"/>
      <c r="N165" s="75"/>
      <c r="O165" s="175">
        <f t="shared" si="15"/>
        <v>0</v>
      </c>
      <c r="P165" s="87"/>
      <c r="Q165" s="176">
        <f t="shared" si="16"/>
        <v>0</v>
      </c>
      <c r="R165" s="177">
        <f>IF(G165="",0,VLOOKUP(G165,Unvan!$C$4:$D$14,2,FALSE))</f>
        <v>0</v>
      </c>
      <c r="S165" s="94"/>
      <c r="T165" s="94"/>
      <c r="U165" s="178">
        <f t="shared" si="17"/>
        <v>0</v>
      </c>
      <c r="V165" s="76"/>
      <c r="W165" s="89">
        <f t="shared" si="18"/>
        <v>0</v>
      </c>
      <c r="X165" s="180">
        <f t="shared" si="19"/>
        <v>0</v>
      </c>
      <c r="Y165" s="180">
        <f t="shared" si="20"/>
        <v>0</v>
      </c>
      <c r="Z165" s="74">
        <f t="shared" si="21"/>
        <v>0</v>
      </c>
      <c r="AA165" s="64">
        <f t="shared" si="22"/>
        <v>0</v>
      </c>
      <c r="AB165" s="39">
        <f t="shared" si="10"/>
        <v>0</v>
      </c>
      <c r="AC165" s="64">
        <f t="shared" si="23"/>
        <v>0</v>
      </c>
      <c r="AD165" s="64">
        <f t="shared" si="11"/>
        <v>0</v>
      </c>
      <c r="BD165" s="39">
        <f t="shared" si="12"/>
        <v>0</v>
      </c>
      <c r="BE165" s="39">
        <f t="shared" si="13"/>
        <v>0</v>
      </c>
    </row>
    <row r="166" spans="2:57" ht="18">
      <c r="B166" s="169">
        <f t="shared" si="9"/>
        <v>0</v>
      </c>
      <c r="C166" s="172">
        <f>IF(F166=0,0,IF(F166=F165,0,SUM($B$115:B166)))</f>
        <v>0</v>
      </c>
      <c r="D166" s="178">
        <f t="shared" si="14"/>
      </c>
      <c r="E166" s="75"/>
      <c r="F166" s="76"/>
      <c r="G166" s="76"/>
      <c r="H166" s="76"/>
      <c r="I166" s="77"/>
      <c r="J166" s="76"/>
      <c r="K166" s="76"/>
      <c r="L166" s="76"/>
      <c r="M166" s="75"/>
      <c r="N166" s="75"/>
      <c r="O166" s="175">
        <f t="shared" si="15"/>
        <v>0</v>
      </c>
      <c r="P166" s="87"/>
      <c r="Q166" s="176">
        <f t="shared" si="16"/>
        <v>0</v>
      </c>
      <c r="R166" s="177">
        <f>IF(G166="",0,VLOOKUP(G166,Unvan!$C$4:$D$14,2,FALSE))</f>
        <v>0</v>
      </c>
      <c r="S166" s="94"/>
      <c r="T166" s="94"/>
      <c r="U166" s="178">
        <f t="shared" si="17"/>
        <v>0</v>
      </c>
      <c r="V166" s="76"/>
      <c r="W166" s="89">
        <f t="shared" si="18"/>
        <v>0</v>
      </c>
      <c r="X166" s="180">
        <f t="shared" si="19"/>
        <v>0</v>
      </c>
      <c r="Y166" s="180">
        <f t="shared" si="20"/>
        <v>0</v>
      </c>
      <c r="Z166" s="74">
        <f t="shared" si="21"/>
        <v>0</v>
      </c>
      <c r="AA166" s="64">
        <f t="shared" si="22"/>
        <v>0</v>
      </c>
      <c r="AB166" s="39">
        <f t="shared" si="10"/>
        <v>0</v>
      </c>
      <c r="AC166" s="64">
        <f t="shared" si="23"/>
        <v>0</v>
      </c>
      <c r="AD166" s="64">
        <f t="shared" si="11"/>
        <v>0</v>
      </c>
      <c r="BD166" s="39">
        <f t="shared" si="12"/>
        <v>0</v>
      </c>
      <c r="BE166" s="39">
        <f t="shared" si="13"/>
        <v>0</v>
      </c>
    </row>
    <row r="167" spans="2:57" ht="18">
      <c r="B167" s="169">
        <f t="shared" si="9"/>
        <v>0</v>
      </c>
      <c r="C167" s="172">
        <f>IF(F167=0,0,IF(F167=F166,0,SUM($B$115:B167)))</f>
        <v>0</v>
      </c>
      <c r="D167" s="178">
        <f t="shared" si="14"/>
      </c>
      <c r="E167" s="75"/>
      <c r="F167" s="76"/>
      <c r="G167" s="76"/>
      <c r="H167" s="76"/>
      <c r="I167" s="77"/>
      <c r="J167" s="76"/>
      <c r="K167" s="76"/>
      <c r="L167" s="76"/>
      <c r="M167" s="75"/>
      <c r="N167" s="75"/>
      <c r="O167" s="175">
        <f t="shared" si="15"/>
        <v>0</v>
      </c>
      <c r="P167" s="87"/>
      <c r="Q167" s="176">
        <f t="shared" si="16"/>
        <v>0</v>
      </c>
      <c r="R167" s="177">
        <f>IF(G167="",0,VLOOKUP(G167,Unvan!$C$4:$D$14,2,FALSE))</f>
        <v>0</v>
      </c>
      <c r="S167" s="94"/>
      <c r="T167" s="94"/>
      <c r="U167" s="178">
        <f t="shared" si="17"/>
        <v>0</v>
      </c>
      <c r="V167" s="76"/>
      <c r="W167" s="89">
        <f t="shared" si="18"/>
        <v>0</v>
      </c>
      <c r="X167" s="180">
        <f t="shared" si="19"/>
        <v>0</v>
      </c>
      <c r="Y167" s="180">
        <f t="shared" si="20"/>
        <v>0</v>
      </c>
      <c r="Z167" s="74">
        <f t="shared" si="21"/>
        <v>0</v>
      </c>
      <c r="AA167" s="64">
        <f t="shared" si="22"/>
        <v>0</v>
      </c>
      <c r="AB167" s="39">
        <f t="shared" si="10"/>
        <v>0</v>
      </c>
      <c r="AC167" s="64">
        <f t="shared" si="23"/>
        <v>0</v>
      </c>
      <c r="AD167" s="64">
        <f t="shared" si="11"/>
        <v>0</v>
      </c>
      <c r="BD167" s="39">
        <f t="shared" si="12"/>
        <v>0</v>
      </c>
      <c r="BE167" s="39">
        <f t="shared" si="13"/>
        <v>0</v>
      </c>
    </row>
    <row r="168" spans="2:57" ht="18">
      <c r="B168" s="169">
        <f t="shared" si="9"/>
        <v>0</v>
      </c>
      <c r="C168" s="172">
        <f>IF(F168=0,0,IF(F168=F167,0,SUM($B$115:B168)))</f>
        <v>0</v>
      </c>
      <c r="D168" s="178">
        <f t="shared" si="14"/>
      </c>
      <c r="E168" s="75"/>
      <c r="F168" s="76"/>
      <c r="G168" s="76"/>
      <c r="H168" s="76"/>
      <c r="I168" s="77"/>
      <c r="J168" s="76"/>
      <c r="K168" s="76"/>
      <c r="L168" s="76"/>
      <c r="M168" s="75"/>
      <c r="N168" s="75"/>
      <c r="O168" s="175">
        <f t="shared" si="15"/>
        <v>0</v>
      </c>
      <c r="P168" s="87"/>
      <c r="Q168" s="176">
        <f t="shared" si="16"/>
        <v>0</v>
      </c>
      <c r="R168" s="177">
        <f>IF(G168="",0,VLOOKUP(G168,Unvan!$C$4:$D$14,2,FALSE))</f>
        <v>0</v>
      </c>
      <c r="S168" s="94"/>
      <c r="T168" s="94"/>
      <c r="U168" s="178">
        <f t="shared" si="17"/>
        <v>0</v>
      </c>
      <c r="V168" s="76"/>
      <c r="W168" s="89">
        <f t="shared" si="18"/>
        <v>0</v>
      </c>
      <c r="X168" s="180">
        <f t="shared" si="19"/>
        <v>0</v>
      </c>
      <c r="Y168" s="180">
        <f t="shared" si="20"/>
        <v>0</v>
      </c>
      <c r="Z168" s="74">
        <f t="shared" si="21"/>
        <v>0</v>
      </c>
      <c r="AA168" s="64">
        <f t="shared" si="22"/>
        <v>0</v>
      </c>
      <c r="AB168" s="39">
        <f t="shared" si="10"/>
        <v>0</v>
      </c>
      <c r="AC168" s="64">
        <f t="shared" si="23"/>
        <v>0</v>
      </c>
      <c r="AD168" s="64">
        <f t="shared" si="11"/>
        <v>0</v>
      </c>
      <c r="BD168" s="39">
        <f t="shared" si="12"/>
        <v>0</v>
      </c>
      <c r="BE168" s="39">
        <f t="shared" si="13"/>
        <v>0</v>
      </c>
    </row>
    <row r="169" spans="2:57" ht="18">
      <c r="B169" s="169">
        <f t="shared" si="9"/>
        <v>0</v>
      </c>
      <c r="C169" s="172">
        <f>IF(F169=0,0,IF(F169=F168,0,SUM($B$115:B169)))</f>
        <v>0</v>
      </c>
      <c r="D169" s="178">
        <f t="shared" si="14"/>
      </c>
      <c r="E169" s="75"/>
      <c r="F169" s="76"/>
      <c r="G169" s="76"/>
      <c r="H169" s="76"/>
      <c r="I169" s="77"/>
      <c r="J169" s="76"/>
      <c r="K169" s="76"/>
      <c r="L169" s="76"/>
      <c r="M169" s="75"/>
      <c r="N169" s="75"/>
      <c r="O169" s="175">
        <f t="shared" si="15"/>
        <v>0</v>
      </c>
      <c r="P169" s="87"/>
      <c r="Q169" s="176">
        <f t="shared" si="16"/>
        <v>0</v>
      </c>
      <c r="R169" s="177">
        <f>IF(G169="",0,VLOOKUP(G169,Unvan!$C$4:$D$14,2,FALSE))</f>
        <v>0</v>
      </c>
      <c r="S169" s="94"/>
      <c r="T169" s="94"/>
      <c r="U169" s="178">
        <f t="shared" si="17"/>
        <v>0</v>
      </c>
      <c r="V169" s="76"/>
      <c r="W169" s="89">
        <f t="shared" si="18"/>
        <v>0</v>
      </c>
      <c r="X169" s="180">
        <f t="shared" si="19"/>
        <v>0</v>
      </c>
      <c r="Y169" s="180">
        <f t="shared" si="20"/>
        <v>0</v>
      </c>
      <c r="Z169" s="74">
        <f t="shared" si="21"/>
        <v>0</v>
      </c>
      <c r="AA169" s="64">
        <f t="shared" si="22"/>
        <v>0</v>
      </c>
      <c r="AB169" s="39">
        <f t="shared" si="10"/>
        <v>0</v>
      </c>
      <c r="AC169" s="64">
        <f t="shared" si="23"/>
        <v>0</v>
      </c>
      <c r="AD169" s="64">
        <f t="shared" si="11"/>
        <v>0</v>
      </c>
      <c r="BD169" s="39">
        <f t="shared" si="12"/>
        <v>0</v>
      </c>
      <c r="BE169" s="39">
        <f t="shared" si="13"/>
        <v>0</v>
      </c>
    </row>
    <row r="170" spans="2:57" ht="18">
      <c r="B170" s="169">
        <f t="shared" si="9"/>
        <v>0</v>
      </c>
      <c r="C170" s="172">
        <f>IF(F170=0,0,IF(F170=F169,0,SUM($B$115:B170)))</f>
        <v>0</v>
      </c>
      <c r="D170" s="178">
        <f t="shared" si="14"/>
      </c>
      <c r="E170" s="75"/>
      <c r="F170" s="76"/>
      <c r="G170" s="76"/>
      <c r="H170" s="76"/>
      <c r="I170" s="77"/>
      <c r="J170" s="76"/>
      <c r="K170" s="76"/>
      <c r="L170" s="76"/>
      <c r="M170" s="75"/>
      <c r="N170" s="75"/>
      <c r="O170" s="175">
        <f t="shared" si="15"/>
        <v>0</v>
      </c>
      <c r="P170" s="87"/>
      <c r="Q170" s="176">
        <f t="shared" si="16"/>
        <v>0</v>
      </c>
      <c r="R170" s="177">
        <f>IF(G170="",0,VLOOKUP(G170,Unvan!$C$4:$D$14,2,FALSE))</f>
        <v>0</v>
      </c>
      <c r="S170" s="94"/>
      <c r="T170" s="94"/>
      <c r="U170" s="178">
        <f t="shared" si="17"/>
        <v>0</v>
      </c>
      <c r="V170" s="76"/>
      <c r="W170" s="89">
        <f t="shared" si="18"/>
        <v>0</v>
      </c>
      <c r="X170" s="180">
        <f t="shared" si="19"/>
        <v>0</v>
      </c>
      <c r="Y170" s="180">
        <f t="shared" si="20"/>
        <v>0</v>
      </c>
      <c r="Z170" s="74">
        <f t="shared" si="21"/>
        <v>0</v>
      </c>
      <c r="AA170" s="64">
        <f t="shared" si="22"/>
        <v>0</v>
      </c>
      <c r="AB170" s="39">
        <f t="shared" si="10"/>
        <v>0</v>
      </c>
      <c r="AC170" s="64">
        <f t="shared" si="23"/>
        <v>0</v>
      </c>
      <c r="AD170" s="64">
        <f t="shared" si="11"/>
        <v>0</v>
      </c>
      <c r="BD170" s="39">
        <f t="shared" si="12"/>
        <v>0</v>
      </c>
      <c r="BE170" s="39">
        <f t="shared" si="13"/>
        <v>0</v>
      </c>
    </row>
    <row r="171" spans="2:57" ht="18">
      <c r="B171" s="169">
        <f t="shared" si="9"/>
        <v>0</v>
      </c>
      <c r="C171" s="172">
        <f>IF(F171=0,0,IF(F171=F170,0,SUM($B$115:B171)))</f>
        <v>0</v>
      </c>
      <c r="D171" s="178">
        <f t="shared" si="14"/>
      </c>
      <c r="E171" s="75"/>
      <c r="F171" s="76"/>
      <c r="G171" s="76"/>
      <c r="H171" s="76"/>
      <c r="I171" s="77"/>
      <c r="J171" s="76"/>
      <c r="K171" s="76"/>
      <c r="L171" s="76"/>
      <c r="M171" s="75"/>
      <c r="N171" s="75"/>
      <c r="O171" s="175">
        <f t="shared" si="15"/>
        <v>0</v>
      </c>
      <c r="P171" s="87"/>
      <c r="Q171" s="176">
        <f t="shared" si="16"/>
        <v>0</v>
      </c>
      <c r="R171" s="177">
        <f>IF(G171="",0,VLOOKUP(G171,Unvan!$C$4:$D$14,2,FALSE))</f>
        <v>0</v>
      </c>
      <c r="S171" s="94"/>
      <c r="T171" s="94"/>
      <c r="U171" s="178">
        <f t="shared" si="17"/>
        <v>0</v>
      </c>
      <c r="V171" s="76"/>
      <c r="W171" s="89">
        <f t="shared" si="18"/>
        <v>0</v>
      </c>
      <c r="X171" s="180">
        <f t="shared" si="19"/>
        <v>0</v>
      </c>
      <c r="Y171" s="180">
        <f t="shared" si="20"/>
        <v>0</v>
      </c>
      <c r="Z171" s="74">
        <f t="shared" si="21"/>
        <v>0</v>
      </c>
      <c r="AA171" s="64">
        <f t="shared" si="22"/>
        <v>0</v>
      </c>
      <c r="AB171" s="39">
        <f t="shared" si="10"/>
        <v>0</v>
      </c>
      <c r="AC171" s="64">
        <f t="shared" si="23"/>
        <v>0</v>
      </c>
      <c r="AD171" s="64">
        <f t="shared" si="11"/>
        <v>0</v>
      </c>
      <c r="BD171" s="39">
        <f t="shared" si="12"/>
        <v>0</v>
      </c>
      <c r="BE171" s="39">
        <f t="shared" si="13"/>
        <v>0</v>
      </c>
    </row>
    <row r="172" spans="2:57" ht="18">
      <c r="B172" s="169">
        <f t="shared" si="9"/>
        <v>0</v>
      </c>
      <c r="C172" s="172">
        <f>IF(F172=0,0,IF(F172=F171,0,SUM($B$115:B172)))</f>
        <v>0</v>
      </c>
      <c r="D172" s="178">
        <f t="shared" si="14"/>
      </c>
      <c r="E172" s="75"/>
      <c r="F172" s="76"/>
      <c r="G172" s="76"/>
      <c r="H172" s="76"/>
      <c r="I172" s="77"/>
      <c r="J172" s="76"/>
      <c r="K172" s="76"/>
      <c r="L172" s="76"/>
      <c r="M172" s="75"/>
      <c r="N172" s="75"/>
      <c r="O172" s="175">
        <f t="shared" si="15"/>
        <v>0</v>
      </c>
      <c r="P172" s="87"/>
      <c r="Q172" s="176">
        <f t="shared" si="16"/>
        <v>0</v>
      </c>
      <c r="R172" s="177">
        <f>IF(G172="",0,VLOOKUP(G172,Unvan!$C$4:$D$14,2,FALSE))</f>
        <v>0</v>
      </c>
      <c r="S172" s="94"/>
      <c r="T172" s="94"/>
      <c r="U172" s="178">
        <f t="shared" si="17"/>
        <v>0</v>
      </c>
      <c r="V172" s="76"/>
      <c r="W172" s="89">
        <f t="shared" si="18"/>
        <v>0</v>
      </c>
      <c r="X172" s="180">
        <f t="shared" si="19"/>
        <v>0</v>
      </c>
      <c r="Y172" s="180">
        <f t="shared" si="20"/>
        <v>0</v>
      </c>
      <c r="Z172" s="74">
        <f t="shared" si="21"/>
        <v>0</v>
      </c>
      <c r="AA172" s="64">
        <f t="shared" si="22"/>
        <v>0</v>
      </c>
      <c r="AB172" s="39">
        <f t="shared" si="10"/>
        <v>0</v>
      </c>
      <c r="AC172" s="64">
        <f t="shared" si="23"/>
        <v>0</v>
      </c>
      <c r="AD172" s="64">
        <f t="shared" si="11"/>
        <v>0</v>
      </c>
      <c r="BD172" s="39">
        <f t="shared" si="12"/>
        <v>0</v>
      </c>
      <c r="BE172" s="39">
        <f t="shared" si="13"/>
        <v>0</v>
      </c>
    </row>
    <row r="173" spans="2:57" ht="18">
      <c r="B173" s="169">
        <f t="shared" si="9"/>
        <v>0</v>
      </c>
      <c r="C173" s="172">
        <f>IF(F173=0,0,IF(F173=F172,0,SUM($B$115:B173)))</f>
        <v>0</v>
      </c>
      <c r="D173" s="178">
        <f t="shared" si="14"/>
      </c>
      <c r="E173" s="75"/>
      <c r="F173" s="76"/>
      <c r="G173" s="76"/>
      <c r="H173" s="76"/>
      <c r="I173" s="77"/>
      <c r="J173" s="76"/>
      <c r="K173" s="76"/>
      <c r="L173" s="76"/>
      <c r="M173" s="75"/>
      <c r="N173" s="75"/>
      <c r="O173" s="175">
        <f t="shared" si="15"/>
        <v>0</v>
      </c>
      <c r="P173" s="87"/>
      <c r="Q173" s="176">
        <f t="shared" si="16"/>
        <v>0</v>
      </c>
      <c r="R173" s="177">
        <f>IF(G173="",0,VLOOKUP(G173,Unvan!$C$4:$D$14,2,FALSE))</f>
        <v>0</v>
      </c>
      <c r="S173" s="94"/>
      <c r="T173" s="94"/>
      <c r="U173" s="178">
        <f t="shared" si="17"/>
        <v>0</v>
      </c>
      <c r="V173" s="76"/>
      <c r="W173" s="89">
        <f t="shared" si="18"/>
        <v>0</v>
      </c>
      <c r="X173" s="180">
        <f t="shared" si="19"/>
        <v>0</v>
      </c>
      <c r="Y173" s="180">
        <f t="shared" si="20"/>
        <v>0</v>
      </c>
      <c r="Z173" s="74">
        <f t="shared" si="21"/>
        <v>0</v>
      </c>
      <c r="AA173" s="64">
        <f t="shared" si="22"/>
        <v>0</v>
      </c>
      <c r="AB173" s="39">
        <f t="shared" si="10"/>
        <v>0</v>
      </c>
      <c r="AC173" s="64">
        <f t="shared" si="23"/>
        <v>0</v>
      </c>
      <c r="AD173" s="64">
        <f t="shared" si="11"/>
        <v>0</v>
      </c>
      <c r="BD173" s="39">
        <f t="shared" si="12"/>
        <v>0</v>
      </c>
      <c r="BE173" s="39">
        <f t="shared" si="13"/>
        <v>0</v>
      </c>
    </row>
    <row r="174" spans="2:57" ht="18">
      <c r="B174" s="169">
        <f t="shared" si="9"/>
        <v>0</v>
      </c>
      <c r="C174" s="172">
        <f>IF(F174=0,0,IF(F174=F173,0,SUM($B$115:B174)))</f>
        <v>0</v>
      </c>
      <c r="D174" s="178">
        <f t="shared" si="14"/>
      </c>
      <c r="E174" s="75"/>
      <c r="F174" s="76"/>
      <c r="G174" s="76"/>
      <c r="H174" s="76"/>
      <c r="I174" s="77"/>
      <c r="J174" s="76"/>
      <c r="K174" s="76"/>
      <c r="L174" s="76"/>
      <c r="M174" s="75"/>
      <c r="N174" s="75"/>
      <c r="O174" s="175">
        <f t="shared" si="15"/>
        <v>0</v>
      </c>
      <c r="P174" s="87"/>
      <c r="Q174" s="176">
        <f t="shared" si="16"/>
        <v>0</v>
      </c>
      <c r="R174" s="177">
        <f>IF(G174="",0,VLOOKUP(G174,Unvan!$C$4:$D$14,2,FALSE))</f>
        <v>0</v>
      </c>
      <c r="S174" s="94"/>
      <c r="T174" s="94"/>
      <c r="U174" s="178">
        <f t="shared" si="17"/>
        <v>0</v>
      </c>
      <c r="V174" s="76"/>
      <c r="W174" s="89">
        <f t="shared" si="18"/>
        <v>0</v>
      </c>
      <c r="X174" s="180">
        <f t="shared" si="19"/>
        <v>0</v>
      </c>
      <c r="Y174" s="180">
        <f t="shared" si="20"/>
        <v>0</v>
      </c>
      <c r="Z174" s="74">
        <f t="shared" si="21"/>
        <v>0</v>
      </c>
      <c r="AA174" s="64">
        <f t="shared" si="22"/>
        <v>0</v>
      </c>
      <c r="AB174" s="39">
        <f t="shared" si="10"/>
        <v>0</v>
      </c>
      <c r="AC174" s="64">
        <f t="shared" si="23"/>
        <v>0</v>
      </c>
      <c r="AD174" s="64">
        <f t="shared" si="11"/>
        <v>0</v>
      </c>
      <c r="BD174" s="39">
        <f t="shared" si="12"/>
        <v>0</v>
      </c>
      <c r="BE174" s="39">
        <f t="shared" si="13"/>
        <v>0</v>
      </c>
    </row>
    <row r="175" spans="2:57" ht="18">
      <c r="B175" s="169">
        <f t="shared" si="9"/>
        <v>0</v>
      </c>
      <c r="C175" s="172">
        <f>IF(F175=0,0,IF(F175=F174,0,SUM($B$115:B175)))</f>
        <v>0</v>
      </c>
      <c r="D175" s="178">
        <f t="shared" si="14"/>
      </c>
      <c r="E175" s="75"/>
      <c r="F175" s="76"/>
      <c r="G175" s="76"/>
      <c r="H175" s="76"/>
      <c r="I175" s="77"/>
      <c r="J175" s="76"/>
      <c r="K175" s="76"/>
      <c r="L175" s="76"/>
      <c r="M175" s="75"/>
      <c r="N175" s="75"/>
      <c r="O175" s="175">
        <f t="shared" si="15"/>
        <v>0</v>
      </c>
      <c r="P175" s="87"/>
      <c r="Q175" s="176">
        <f t="shared" si="16"/>
        <v>0</v>
      </c>
      <c r="R175" s="177">
        <f>IF(G175="",0,VLOOKUP(G175,Unvan!$C$4:$D$14,2,FALSE))</f>
        <v>0</v>
      </c>
      <c r="S175" s="94"/>
      <c r="T175" s="94"/>
      <c r="U175" s="178">
        <f t="shared" si="17"/>
        <v>0</v>
      </c>
      <c r="V175" s="76"/>
      <c r="W175" s="89">
        <f t="shared" si="18"/>
        <v>0</v>
      </c>
      <c r="X175" s="180">
        <f t="shared" si="19"/>
        <v>0</v>
      </c>
      <c r="Y175" s="180">
        <f t="shared" si="20"/>
        <v>0</v>
      </c>
      <c r="Z175" s="74">
        <f t="shared" si="21"/>
        <v>0</v>
      </c>
      <c r="AA175" s="64">
        <f t="shared" si="22"/>
        <v>0</v>
      </c>
      <c r="AB175" s="39">
        <f t="shared" si="10"/>
        <v>0</v>
      </c>
      <c r="AC175" s="64">
        <f t="shared" si="23"/>
        <v>0</v>
      </c>
      <c r="AD175" s="64">
        <f t="shared" si="11"/>
        <v>0</v>
      </c>
      <c r="BD175" s="39">
        <f t="shared" si="12"/>
        <v>0</v>
      </c>
      <c r="BE175" s="39">
        <f t="shared" si="13"/>
        <v>0</v>
      </c>
    </row>
    <row r="176" spans="2:57" ht="18">
      <c r="B176" s="169">
        <f t="shared" si="9"/>
        <v>0</v>
      </c>
      <c r="C176" s="172">
        <f>IF(F176=0,0,IF(F176=F175,0,SUM($B$115:B176)))</f>
        <v>0</v>
      </c>
      <c r="D176" s="178">
        <f t="shared" si="14"/>
      </c>
      <c r="E176" s="75"/>
      <c r="F176" s="76"/>
      <c r="G176" s="76"/>
      <c r="H176" s="76"/>
      <c r="I176" s="77"/>
      <c r="J176" s="76"/>
      <c r="K176" s="76"/>
      <c r="L176" s="76"/>
      <c r="M176" s="75"/>
      <c r="N176" s="75"/>
      <c r="O176" s="175">
        <f t="shared" si="15"/>
        <v>0</v>
      </c>
      <c r="P176" s="87"/>
      <c r="Q176" s="176">
        <f t="shared" si="16"/>
        <v>0</v>
      </c>
      <c r="R176" s="177">
        <f>IF(G176="",0,VLOOKUP(G176,Unvan!$C$4:$D$14,2,FALSE))</f>
        <v>0</v>
      </c>
      <c r="S176" s="94"/>
      <c r="T176" s="94"/>
      <c r="U176" s="178">
        <f t="shared" si="17"/>
        <v>0</v>
      </c>
      <c r="V176" s="76"/>
      <c r="W176" s="89">
        <f t="shared" si="18"/>
        <v>0</v>
      </c>
      <c r="X176" s="180">
        <f t="shared" si="19"/>
        <v>0</v>
      </c>
      <c r="Y176" s="180">
        <f t="shared" si="20"/>
        <v>0</v>
      </c>
      <c r="Z176" s="74">
        <f t="shared" si="21"/>
        <v>0</v>
      </c>
      <c r="AA176" s="64">
        <f t="shared" si="22"/>
        <v>0</v>
      </c>
      <c r="AB176" s="39">
        <f t="shared" si="10"/>
        <v>0</v>
      </c>
      <c r="AC176" s="64">
        <f t="shared" si="23"/>
        <v>0</v>
      </c>
      <c r="AD176" s="64">
        <f t="shared" si="11"/>
        <v>0</v>
      </c>
      <c r="BD176" s="39">
        <f t="shared" si="12"/>
        <v>0</v>
      </c>
      <c r="BE176" s="39">
        <f t="shared" si="13"/>
        <v>0</v>
      </c>
    </row>
    <row r="177" spans="2:57" ht="18">
      <c r="B177" s="169">
        <f t="shared" si="9"/>
        <v>0</v>
      </c>
      <c r="C177" s="172">
        <f>IF(F177=0,0,IF(F177=F176,0,SUM($B$115:B177)))</f>
        <v>0</v>
      </c>
      <c r="D177" s="178">
        <f t="shared" si="14"/>
      </c>
      <c r="E177" s="75"/>
      <c r="F177" s="76"/>
      <c r="G177" s="76"/>
      <c r="H177" s="76"/>
      <c r="I177" s="77"/>
      <c r="J177" s="76"/>
      <c r="K177" s="76"/>
      <c r="L177" s="76"/>
      <c r="M177" s="75"/>
      <c r="N177" s="75"/>
      <c r="O177" s="175">
        <f t="shared" si="15"/>
        <v>0</v>
      </c>
      <c r="P177" s="87"/>
      <c r="Q177" s="176">
        <f t="shared" si="16"/>
        <v>0</v>
      </c>
      <c r="R177" s="177">
        <f>IF(G177="",0,VLOOKUP(G177,Unvan!$C$4:$D$14,2,FALSE))</f>
        <v>0</v>
      </c>
      <c r="S177" s="94"/>
      <c r="T177" s="94"/>
      <c r="U177" s="178">
        <f t="shared" si="17"/>
        <v>0</v>
      </c>
      <c r="V177" s="76"/>
      <c r="W177" s="89">
        <f t="shared" si="18"/>
        <v>0</v>
      </c>
      <c r="X177" s="180">
        <f t="shared" si="19"/>
        <v>0</v>
      </c>
      <c r="Y177" s="180">
        <f t="shared" si="20"/>
        <v>0</v>
      </c>
      <c r="Z177" s="74">
        <f t="shared" si="21"/>
        <v>0</v>
      </c>
      <c r="AA177" s="64">
        <f t="shared" si="22"/>
        <v>0</v>
      </c>
      <c r="AB177" s="39">
        <f t="shared" si="10"/>
        <v>0</v>
      </c>
      <c r="AC177" s="64">
        <f t="shared" si="23"/>
        <v>0</v>
      </c>
      <c r="AD177" s="64">
        <f t="shared" si="11"/>
        <v>0</v>
      </c>
      <c r="BD177" s="39">
        <f t="shared" si="12"/>
        <v>0</v>
      </c>
      <c r="BE177" s="39">
        <f t="shared" si="13"/>
        <v>0</v>
      </c>
    </row>
    <row r="178" spans="2:57" ht="18">
      <c r="B178" s="169">
        <f t="shared" si="9"/>
        <v>0</v>
      </c>
      <c r="C178" s="172">
        <f>IF(F178=0,0,IF(F178=F177,0,SUM($B$115:B178)))</f>
        <v>0</v>
      </c>
      <c r="D178" s="178">
        <f t="shared" si="14"/>
      </c>
      <c r="E178" s="75"/>
      <c r="F178" s="76"/>
      <c r="G178" s="76"/>
      <c r="H178" s="76"/>
      <c r="I178" s="77"/>
      <c r="J178" s="76"/>
      <c r="K178" s="76"/>
      <c r="L178" s="76"/>
      <c r="M178" s="75"/>
      <c r="N178" s="75"/>
      <c r="O178" s="175">
        <f t="shared" si="15"/>
        <v>0</v>
      </c>
      <c r="P178" s="87"/>
      <c r="Q178" s="176">
        <f t="shared" si="16"/>
        <v>0</v>
      </c>
      <c r="R178" s="177">
        <f>IF(G178="",0,VLOOKUP(G178,Unvan!$C$4:$D$14,2,FALSE))</f>
        <v>0</v>
      </c>
      <c r="S178" s="94"/>
      <c r="T178" s="94"/>
      <c r="U178" s="178">
        <f t="shared" si="17"/>
        <v>0</v>
      </c>
      <c r="V178" s="76"/>
      <c r="W178" s="89">
        <f t="shared" si="18"/>
        <v>0</v>
      </c>
      <c r="X178" s="180">
        <f t="shared" si="19"/>
        <v>0</v>
      </c>
      <c r="Y178" s="180">
        <f t="shared" si="20"/>
        <v>0</v>
      </c>
      <c r="Z178" s="74">
        <f t="shared" si="21"/>
        <v>0</v>
      </c>
      <c r="AA178" s="64">
        <f t="shared" si="22"/>
        <v>0</v>
      </c>
      <c r="AB178" s="39">
        <f t="shared" si="10"/>
        <v>0</v>
      </c>
      <c r="AC178" s="64">
        <f t="shared" si="23"/>
        <v>0</v>
      </c>
      <c r="AD178" s="64">
        <f t="shared" si="11"/>
        <v>0</v>
      </c>
      <c r="BD178" s="39">
        <f t="shared" si="12"/>
        <v>0</v>
      </c>
      <c r="BE178" s="39">
        <f t="shared" si="13"/>
        <v>0</v>
      </c>
    </row>
    <row r="179" spans="2:57" ht="18">
      <c r="B179" s="169">
        <f t="shared" si="9"/>
        <v>0</v>
      </c>
      <c r="C179" s="172">
        <f>IF(F179=0,0,IF(F179=F178,0,SUM($B$115:B179)))</f>
        <v>0</v>
      </c>
      <c r="D179" s="178">
        <f t="shared" si="14"/>
      </c>
      <c r="E179" s="75"/>
      <c r="F179" s="76"/>
      <c r="G179" s="76"/>
      <c r="H179" s="76"/>
      <c r="I179" s="77"/>
      <c r="J179" s="76"/>
      <c r="K179" s="76"/>
      <c r="L179" s="76"/>
      <c r="M179" s="75"/>
      <c r="N179" s="75"/>
      <c r="O179" s="175">
        <f aca="true" t="shared" si="24" ref="O179:O210">IF(M179&lt;=0,0,N179/M179)</f>
        <v>0</v>
      </c>
      <c r="P179" s="87"/>
      <c r="Q179" s="176">
        <f aca="true" t="shared" si="25" ref="Q179:Q210">ROUND(P179*O179,2)</f>
        <v>0</v>
      </c>
      <c r="R179" s="177">
        <f>IF(G179="",0,VLOOKUP(G179,Unvan!$C$4:$D$14,2,FALSE))</f>
        <v>0</v>
      </c>
      <c r="S179" s="94"/>
      <c r="T179" s="94"/>
      <c r="U179" s="178">
        <f aca="true" t="shared" si="26" ref="U179:U210">S179-T179</f>
        <v>0</v>
      </c>
      <c r="V179" s="76"/>
      <c r="W179" s="89">
        <f aca="true" t="shared" si="27" ref="W179:W210">ROUND((Q179*R179*U179)*$F$108,2)</f>
        <v>0</v>
      </c>
      <c r="X179" s="180">
        <f aca="true" t="shared" si="28" ref="X179:X210">IF(AD179&gt;0,+AD179,IF(AB179&gt;0,+AB179,Z179))</f>
        <v>0</v>
      </c>
      <c r="Y179" s="180">
        <f aca="true" t="shared" si="29" ref="Y179:Y210">I179+W179</f>
        <v>0</v>
      </c>
      <c r="Z179" s="74">
        <f aca="true" t="shared" si="30" ref="Z179:Z210">IF(E179="",0,IF(I179+W179&lt;=$R$108,$J$108,IF(I179+W179&gt;$R$108,$J$109)))</f>
        <v>0</v>
      </c>
      <c r="AA179" s="64">
        <f aca="true" t="shared" si="31" ref="AA179:AA210">IF(I179&gt;$R$109,"Evet",0)</f>
        <v>0</v>
      </c>
      <c r="AB179" s="39">
        <f t="shared" si="10"/>
        <v>0</v>
      </c>
      <c r="AC179" s="64">
        <f aca="true" t="shared" si="32" ref="AC179:AC210">IF(I179&gt;$R$110,"Malesef",0)</f>
        <v>0</v>
      </c>
      <c r="AD179" s="64">
        <f t="shared" si="11"/>
        <v>0</v>
      </c>
      <c r="BD179" s="39">
        <f t="shared" si="12"/>
        <v>0</v>
      </c>
      <c r="BE179" s="39">
        <f t="shared" si="13"/>
        <v>0</v>
      </c>
    </row>
    <row r="180" spans="2:57" ht="18">
      <c r="B180" s="169">
        <f aca="true" t="shared" si="33" ref="B180:B233">IF(F180=F179,0,1)</f>
        <v>0</v>
      </c>
      <c r="C180" s="172">
        <f>IF(F180=0,0,IF(F180=F179,0,SUM($B$115:B180)))</f>
        <v>0</v>
      </c>
      <c r="D180" s="178">
        <f t="shared" si="14"/>
      </c>
      <c r="E180" s="75"/>
      <c r="F180" s="76"/>
      <c r="G180" s="76"/>
      <c r="H180" s="76"/>
      <c r="I180" s="77"/>
      <c r="J180" s="76"/>
      <c r="K180" s="76"/>
      <c r="L180" s="76"/>
      <c r="M180" s="75"/>
      <c r="N180" s="75"/>
      <c r="O180" s="175">
        <f t="shared" si="24"/>
        <v>0</v>
      </c>
      <c r="P180" s="87"/>
      <c r="Q180" s="176">
        <f t="shared" si="25"/>
        <v>0</v>
      </c>
      <c r="R180" s="177">
        <f>IF(G180="",0,VLOOKUP(G180,Unvan!$C$4:$D$14,2,FALSE))</f>
        <v>0</v>
      </c>
      <c r="S180" s="94"/>
      <c r="T180" s="94"/>
      <c r="U180" s="178">
        <f t="shared" si="26"/>
        <v>0</v>
      </c>
      <c r="V180" s="76"/>
      <c r="W180" s="89">
        <f t="shared" si="27"/>
        <v>0</v>
      </c>
      <c r="X180" s="180">
        <f t="shared" si="28"/>
        <v>0</v>
      </c>
      <c r="Y180" s="180">
        <f t="shared" si="29"/>
        <v>0</v>
      </c>
      <c r="Z180" s="74">
        <f t="shared" si="30"/>
        <v>0</v>
      </c>
      <c r="AA180" s="64">
        <f t="shared" si="31"/>
        <v>0</v>
      </c>
      <c r="AB180" s="39">
        <f aca="true" t="shared" si="34" ref="AB180:AB233">IF(AA180="Evet",$J$110,0)</f>
        <v>0</v>
      </c>
      <c r="AC180" s="64">
        <f t="shared" si="32"/>
        <v>0</v>
      </c>
      <c r="AD180" s="64">
        <f aca="true" t="shared" si="35" ref="AD180:AD233">IF(AC180="Malesef",$J$111,0)</f>
        <v>0</v>
      </c>
      <c r="BD180" s="39">
        <f aca="true" t="shared" si="36" ref="BD180:BD233">IF(AW180="",0,IF(AND(AW180="Evet",W180&gt;$AX$109),$AX$109,IF(W180&lt;$AX$109,W180,$AX$109)))</f>
        <v>0</v>
      </c>
      <c r="BE180" s="39">
        <f aca="true" t="shared" si="37" ref="BE180:BE233">IF(W180&lt;=$AX$109,W180,$AX$109-BA180)</f>
        <v>0</v>
      </c>
    </row>
    <row r="181" spans="2:57" ht="18">
      <c r="B181" s="169">
        <f t="shared" si="33"/>
        <v>0</v>
      </c>
      <c r="C181" s="172">
        <f>IF(F181=0,0,IF(F181=F180,0,SUM($B$115:B181)))</f>
        <v>0</v>
      </c>
      <c r="D181" s="178">
        <f aca="true" t="shared" si="38" ref="D181:D230">IF(E181="","",D180+1)</f>
      </c>
      <c r="E181" s="75"/>
      <c r="F181" s="76"/>
      <c r="G181" s="76"/>
      <c r="H181" s="76"/>
      <c r="I181" s="77"/>
      <c r="J181" s="76"/>
      <c r="K181" s="76"/>
      <c r="L181" s="76"/>
      <c r="M181" s="75"/>
      <c r="N181" s="75"/>
      <c r="O181" s="175">
        <f t="shared" si="24"/>
        <v>0</v>
      </c>
      <c r="P181" s="87"/>
      <c r="Q181" s="176">
        <f t="shared" si="25"/>
        <v>0</v>
      </c>
      <c r="R181" s="177">
        <f>IF(G181="",0,VLOOKUP(G181,Unvan!$C$4:$D$14,2,FALSE))</f>
        <v>0</v>
      </c>
      <c r="S181" s="94"/>
      <c r="T181" s="94"/>
      <c r="U181" s="178">
        <f t="shared" si="26"/>
        <v>0</v>
      </c>
      <c r="V181" s="76"/>
      <c r="W181" s="89">
        <f t="shared" si="27"/>
        <v>0</v>
      </c>
      <c r="X181" s="180">
        <f t="shared" si="28"/>
        <v>0</v>
      </c>
      <c r="Y181" s="180">
        <f t="shared" si="29"/>
        <v>0</v>
      </c>
      <c r="Z181" s="74">
        <f t="shared" si="30"/>
        <v>0</v>
      </c>
      <c r="AA181" s="64">
        <f t="shared" si="31"/>
        <v>0</v>
      </c>
      <c r="AB181" s="39">
        <f t="shared" si="34"/>
        <v>0</v>
      </c>
      <c r="AC181" s="64">
        <f t="shared" si="32"/>
        <v>0</v>
      </c>
      <c r="AD181" s="64">
        <f t="shared" si="35"/>
        <v>0</v>
      </c>
      <c r="BD181" s="39">
        <f t="shared" si="36"/>
        <v>0</v>
      </c>
      <c r="BE181" s="39">
        <f t="shared" si="37"/>
        <v>0</v>
      </c>
    </row>
    <row r="182" spans="2:57" ht="18">
      <c r="B182" s="169">
        <f t="shared" si="33"/>
        <v>0</v>
      </c>
      <c r="C182" s="172">
        <f>IF(F182=0,0,IF(F182=F181,0,SUM($B$115:B182)))</f>
        <v>0</v>
      </c>
      <c r="D182" s="178">
        <f t="shared" si="38"/>
      </c>
      <c r="E182" s="75"/>
      <c r="F182" s="76"/>
      <c r="G182" s="76"/>
      <c r="H182" s="76"/>
      <c r="I182" s="77"/>
      <c r="J182" s="76"/>
      <c r="K182" s="76"/>
      <c r="L182" s="76"/>
      <c r="M182" s="75"/>
      <c r="N182" s="75"/>
      <c r="O182" s="175">
        <f t="shared" si="24"/>
        <v>0</v>
      </c>
      <c r="P182" s="87"/>
      <c r="Q182" s="176">
        <f t="shared" si="25"/>
        <v>0</v>
      </c>
      <c r="R182" s="177">
        <f>IF(G182="",0,VLOOKUP(G182,Unvan!$C$4:$D$14,2,FALSE))</f>
        <v>0</v>
      </c>
      <c r="S182" s="94"/>
      <c r="T182" s="94"/>
      <c r="U182" s="178">
        <f t="shared" si="26"/>
        <v>0</v>
      </c>
      <c r="V182" s="76"/>
      <c r="W182" s="89">
        <f t="shared" si="27"/>
        <v>0</v>
      </c>
      <c r="X182" s="180">
        <f t="shared" si="28"/>
        <v>0</v>
      </c>
      <c r="Y182" s="180">
        <f t="shared" si="29"/>
        <v>0</v>
      </c>
      <c r="Z182" s="74">
        <f t="shared" si="30"/>
        <v>0</v>
      </c>
      <c r="AA182" s="64">
        <f t="shared" si="31"/>
        <v>0</v>
      </c>
      <c r="AB182" s="39">
        <f t="shared" si="34"/>
        <v>0</v>
      </c>
      <c r="AC182" s="64">
        <f t="shared" si="32"/>
        <v>0</v>
      </c>
      <c r="AD182" s="64">
        <f t="shared" si="35"/>
        <v>0</v>
      </c>
      <c r="BD182" s="39">
        <f t="shared" si="36"/>
        <v>0</v>
      </c>
      <c r="BE182" s="39">
        <f t="shared" si="37"/>
        <v>0</v>
      </c>
    </row>
    <row r="183" spans="2:57" ht="18">
      <c r="B183" s="169">
        <f t="shared" si="33"/>
        <v>0</v>
      </c>
      <c r="C183" s="172">
        <f>IF(F183=0,0,IF(F183=F182,0,SUM($B$115:B183)))</f>
        <v>0</v>
      </c>
      <c r="D183" s="178">
        <f t="shared" si="38"/>
      </c>
      <c r="E183" s="75"/>
      <c r="F183" s="76"/>
      <c r="G183" s="76"/>
      <c r="H183" s="76"/>
      <c r="I183" s="77"/>
      <c r="J183" s="76"/>
      <c r="K183" s="76"/>
      <c r="L183" s="76"/>
      <c r="M183" s="75"/>
      <c r="N183" s="75"/>
      <c r="O183" s="175">
        <f t="shared" si="24"/>
        <v>0</v>
      </c>
      <c r="P183" s="87"/>
      <c r="Q183" s="176">
        <f t="shared" si="25"/>
        <v>0</v>
      </c>
      <c r="R183" s="177">
        <f>IF(G183="",0,VLOOKUP(G183,Unvan!$C$4:$D$14,2,FALSE))</f>
        <v>0</v>
      </c>
      <c r="S183" s="94"/>
      <c r="T183" s="94"/>
      <c r="U183" s="178">
        <f t="shared" si="26"/>
        <v>0</v>
      </c>
      <c r="V183" s="76"/>
      <c r="W183" s="89">
        <f t="shared" si="27"/>
        <v>0</v>
      </c>
      <c r="X183" s="180">
        <f t="shared" si="28"/>
        <v>0</v>
      </c>
      <c r="Y183" s="180">
        <f t="shared" si="29"/>
        <v>0</v>
      </c>
      <c r="Z183" s="74">
        <f t="shared" si="30"/>
        <v>0</v>
      </c>
      <c r="AA183" s="64">
        <f t="shared" si="31"/>
        <v>0</v>
      </c>
      <c r="AB183" s="39">
        <f t="shared" si="34"/>
        <v>0</v>
      </c>
      <c r="AC183" s="64">
        <f t="shared" si="32"/>
        <v>0</v>
      </c>
      <c r="AD183" s="64">
        <f t="shared" si="35"/>
        <v>0</v>
      </c>
      <c r="BD183" s="39">
        <f t="shared" si="36"/>
        <v>0</v>
      </c>
      <c r="BE183" s="39">
        <f t="shared" si="37"/>
        <v>0</v>
      </c>
    </row>
    <row r="184" spans="2:57" ht="18">
      <c r="B184" s="169">
        <f t="shared" si="33"/>
        <v>0</v>
      </c>
      <c r="C184" s="172">
        <f>IF(F184=0,0,IF(F184=F183,0,SUM($B$115:B184)))</f>
        <v>0</v>
      </c>
      <c r="D184" s="178">
        <f t="shared" si="38"/>
      </c>
      <c r="E184" s="75"/>
      <c r="F184" s="76"/>
      <c r="G184" s="76"/>
      <c r="H184" s="76"/>
      <c r="I184" s="77"/>
      <c r="J184" s="76"/>
      <c r="K184" s="76"/>
      <c r="L184" s="76"/>
      <c r="M184" s="75"/>
      <c r="N184" s="75"/>
      <c r="O184" s="175">
        <f t="shared" si="24"/>
        <v>0</v>
      </c>
      <c r="P184" s="87"/>
      <c r="Q184" s="176">
        <f t="shared" si="25"/>
        <v>0</v>
      </c>
      <c r="R184" s="177">
        <f>IF(G184="",0,VLOOKUP(G184,Unvan!$C$4:$D$14,2,FALSE))</f>
        <v>0</v>
      </c>
      <c r="S184" s="94"/>
      <c r="T184" s="94"/>
      <c r="U184" s="178">
        <f t="shared" si="26"/>
        <v>0</v>
      </c>
      <c r="V184" s="76"/>
      <c r="W184" s="89">
        <f t="shared" si="27"/>
        <v>0</v>
      </c>
      <c r="X184" s="180">
        <f t="shared" si="28"/>
        <v>0</v>
      </c>
      <c r="Y184" s="180">
        <f t="shared" si="29"/>
        <v>0</v>
      </c>
      <c r="Z184" s="74">
        <f t="shared" si="30"/>
        <v>0</v>
      </c>
      <c r="AA184" s="64">
        <f t="shared" si="31"/>
        <v>0</v>
      </c>
      <c r="AB184" s="39">
        <f t="shared" si="34"/>
        <v>0</v>
      </c>
      <c r="AC184" s="64">
        <f t="shared" si="32"/>
        <v>0</v>
      </c>
      <c r="AD184" s="64">
        <f t="shared" si="35"/>
        <v>0</v>
      </c>
      <c r="BD184" s="39">
        <f t="shared" si="36"/>
        <v>0</v>
      </c>
      <c r="BE184" s="39">
        <f t="shared" si="37"/>
        <v>0</v>
      </c>
    </row>
    <row r="185" spans="2:57" ht="18">
      <c r="B185" s="169">
        <f t="shared" si="33"/>
        <v>0</v>
      </c>
      <c r="C185" s="172">
        <f>IF(F185=0,0,IF(F185=F184,0,SUM($B$115:B185)))</f>
        <v>0</v>
      </c>
      <c r="D185" s="178">
        <f t="shared" si="38"/>
      </c>
      <c r="E185" s="75"/>
      <c r="F185" s="76"/>
      <c r="G185" s="76"/>
      <c r="H185" s="76"/>
      <c r="I185" s="77"/>
      <c r="J185" s="76"/>
      <c r="K185" s="76"/>
      <c r="L185" s="76"/>
      <c r="M185" s="75"/>
      <c r="N185" s="75"/>
      <c r="O185" s="175">
        <f t="shared" si="24"/>
        <v>0</v>
      </c>
      <c r="P185" s="87"/>
      <c r="Q185" s="176">
        <f t="shared" si="25"/>
        <v>0</v>
      </c>
      <c r="R185" s="177">
        <f>IF(G185="",0,VLOOKUP(G185,Unvan!$C$4:$D$14,2,FALSE))</f>
        <v>0</v>
      </c>
      <c r="S185" s="94"/>
      <c r="T185" s="94"/>
      <c r="U185" s="178">
        <f t="shared" si="26"/>
        <v>0</v>
      </c>
      <c r="V185" s="76"/>
      <c r="W185" s="89">
        <f t="shared" si="27"/>
        <v>0</v>
      </c>
      <c r="X185" s="180">
        <f t="shared" si="28"/>
        <v>0</v>
      </c>
      <c r="Y185" s="180">
        <f t="shared" si="29"/>
        <v>0</v>
      </c>
      <c r="Z185" s="74">
        <f t="shared" si="30"/>
        <v>0</v>
      </c>
      <c r="AA185" s="64">
        <f t="shared" si="31"/>
        <v>0</v>
      </c>
      <c r="AB185" s="39">
        <f t="shared" si="34"/>
        <v>0</v>
      </c>
      <c r="AC185" s="64">
        <f t="shared" si="32"/>
        <v>0</v>
      </c>
      <c r="AD185" s="64">
        <f t="shared" si="35"/>
        <v>0</v>
      </c>
      <c r="BD185" s="39">
        <f t="shared" si="36"/>
        <v>0</v>
      </c>
      <c r="BE185" s="39">
        <f t="shared" si="37"/>
        <v>0</v>
      </c>
    </row>
    <row r="186" spans="2:57" ht="18">
      <c r="B186" s="169">
        <f t="shared" si="33"/>
        <v>0</v>
      </c>
      <c r="C186" s="172">
        <f>IF(F186=0,0,IF(F186=F185,0,SUM($B$115:B186)))</f>
        <v>0</v>
      </c>
      <c r="D186" s="178">
        <f t="shared" si="38"/>
      </c>
      <c r="E186" s="75"/>
      <c r="F186" s="76"/>
      <c r="G186" s="76"/>
      <c r="H186" s="76"/>
      <c r="I186" s="77"/>
      <c r="J186" s="76"/>
      <c r="K186" s="76"/>
      <c r="L186" s="76"/>
      <c r="M186" s="75"/>
      <c r="N186" s="75"/>
      <c r="O186" s="175">
        <f t="shared" si="24"/>
        <v>0</v>
      </c>
      <c r="P186" s="87"/>
      <c r="Q186" s="176">
        <f t="shared" si="25"/>
        <v>0</v>
      </c>
      <c r="R186" s="177">
        <f>IF(G186="",0,VLOOKUP(G186,Unvan!$C$4:$D$14,2,FALSE))</f>
        <v>0</v>
      </c>
      <c r="S186" s="94"/>
      <c r="T186" s="94"/>
      <c r="U186" s="178">
        <f t="shared" si="26"/>
        <v>0</v>
      </c>
      <c r="V186" s="76"/>
      <c r="W186" s="89">
        <f t="shared" si="27"/>
        <v>0</v>
      </c>
      <c r="X186" s="180">
        <f t="shared" si="28"/>
        <v>0</v>
      </c>
      <c r="Y186" s="180">
        <f t="shared" si="29"/>
        <v>0</v>
      </c>
      <c r="Z186" s="74">
        <f t="shared" si="30"/>
        <v>0</v>
      </c>
      <c r="AA186" s="64">
        <f t="shared" si="31"/>
        <v>0</v>
      </c>
      <c r="AB186" s="39">
        <f t="shared" si="34"/>
        <v>0</v>
      </c>
      <c r="AC186" s="64">
        <f t="shared" si="32"/>
        <v>0</v>
      </c>
      <c r="AD186" s="64">
        <f t="shared" si="35"/>
        <v>0</v>
      </c>
      <c r="BD186" s="39">
        <f t="shared" si="36"/>
        <v>0</v>
      </c>
      <c r="BE186" s="39">
        <f t="shared" si="37"/>
        <v>0</v>
      </c>
    </row>
    <row r="187" spans="2:57" ht="18">
      <c r="B187" s="169">
        <f t="shared" si="33"/>
        <v>0</v>
      </c>
      <c r="C187" s="172">
        <f>IF(F187=0,0,IF(F187=F186,0,SUM($B$115:B187)))</f>
        <v>0</v>
      </c>
      <c r="D187" s="178">
        <f t="shared" si="38"/>
      </c>
      <c r="E187" s="75"/>
      <c r="F187" s="76"/>
      <c r="G187" s="76"/>
      <c r="H187" s="76"/>
      <c r="I187" s="77"/>
      <c r="J187" s="76"/>
      <c r="K187" s="76"/>
      <c r="L187" s="76"/>
      <c r="M187" s="75"/>
      <c r="N187" s="75"/>
      <c r="O187" s="175">
        <f t="shared" si="24"/>
        <v>0</v>
      </c>
      <c r="P187" s="87"/>
      <c r="Q187" s="176">
        <f t="shared" si="25"/>
        <v>0</v>
      </c>
      <c r="R187" s="177">
        <f>IF(G187="",0,VLOOKUP(G187,Unvan!$C$4:$D$14,2,FALSE))</f>
        <v>0</v>
      </c>
      <c r="S187" s="94"/>
      <c r="T187" s="94"/>
      <c r="U187" s="178">
        <f t="shared" si="26"/>
        <v>0</v>
      </c>
      <c r="V187" s="76"/>
      <c r="W187" s="89">
        <f t="shared" si="27"/>
        <v>0</v>
      </c>
      <c r="X187" s="180">
        <f t="shared" si="28"/>
        <v>0</v>
      </c>
      <c r="Y187" s="180">
        <f t="shared" si="29"/>
        <v>0</v>
      </c>
      <c r="Z187" s="74">
        <f t="shared" si="30"/>
        <v>0</v>
      </c>
      <c r="AA187" s="64">
        <f t="shared" si="31"/>
        <v>0</v>
      </c>
      <c r="AB187" s="39">
        <f t="shared" si="34"/>
        <v>0</v>
      </c>
      <c r="AC187" s="64">
        <f t="shared" si="32"/>
        <v>0</v>
      </c>
      <c r="AD187" s="64">
        <f t="shared" si="35"/>
        <v>0</v>
      </c>
      <c r="BD187" s="39">
        <f t="shared" si="36"/>
        <v>0</v>
      </c>
      <c r="BE187" s="39">
        <f t="shared" si="37"/>
        <v>0</v>
      </c>
    </row>
    <row r="188" spans="2:57" ht="18">
      <c r="B188" s="169">
        <f t="shared" si="33"/>
        <v>0</v>
      </c>
      <c r="C188" s="172">
        <f>IF(F188=0,0,IF(F188=F187,0,SUM($B$115:B188)))</f>
        <v>0</v>
      </c>
      <c r="D188" s="178">
        <f t="shared" si="38"/>
      </c>
      <c r="E188" s="75"/>
      <c r="F188" s="76"/>
      <c r="G188" s="76"/>
      <c r="H188" s="76"/>
      <c r="I188" s="77"/>
      <c r="J188" s="76"/>
      <c r="K188" s="76"/>
      <c r="L188" s="76"/>
      <c r="M188" s="75"/>
      <c r="N188" s="75"/>
      <c r="O188" s="175">
        <f t="shared" si="24"/>
        <v>0</v>
      </c>
      <c r="P188" s="87"/>
      <c r="Q188" s="176">
        <f t="shared" si="25"/>
        <v>0</v>
      </c>
      <c r="R188" s="177">
        <f>IF(G188="",0,VLOOKUP(G188,Unvan!$C$4:$D$14,2,FALSE))</f>
        <v>0</v>
      </c>
      <c r="S188" s="94"/>
      <c r="T188" s="94"/>
      <c r="U188" s="178">
        <f t="shared" si="26"/>
        <v>0</v>
      </c>
      <c r="V188" s="76"/>
      <c r="W188" s="89">
        <f t="shared" si="27"/>
        <v>0</v>
      </c>
      <c r="X188" s="180">
        <f t="shared" si="28"/>
        <v>0</v>
      </c>
      <c r="Y188" s="180">
        <f t="shared" si="29"/>
        <v>0</v>
      </c>
      <c r="Z188" s="74">
        <f t="shared" si="30"/>
        <v>0</v>
      </c>
      <c r="AA188" s="64">
        <f t="shared" si="31"/>
        <v>0</v>
      </c>
      <c r="AB188" s="39">
        <f t="shared" si="34"/>
        <v>0</v>
      </c>
      <c r="AC188" s="64">
        <f t="shared" si="32"/>
        <v>0</v>
      </c>
      <c r="AD188" s="64">
        <f t="shared" si="35"/>
        <v>0</v>
      </c>
      <c r="BD188" s="39">
        <f t="shared" si="36"/>
        <v>0</v>
      </c>
      <c r="BE188" s="39">
        <f t="shared" si="37"/>
        <v>0</v>
      </c>
    </row>
    <row r="189" spans="2:57" ht="18">
      <c r="B189" s="169">
        <f t="shared" si="33"/>
        <v>0</v>
      </c>
      <c r="C189" s="172">
        <f>IF(F189=0,0,IF(F189=F188,0,SUM($B$115:B189)))</f>
        <v>0</v>
      </c>
      <c r="D189" s="178">
        <f t="shared" si="38"/>
      </c>
      <c r="E189" s="75"/>
      <c r="F189" s="76"/>
      <c r="G189" s="76"/>
      <c r="H189" s="76"/>
      <c r="I189" s="77"/>
      <c r="J189" s="76"/>
      <c r="K189" s="76"/>
      <c r="L189" s="76"/>
      <c r="M189" s="75"/>
      <c r="N189" s="75"/>
      <c r="O189" s="175">
        <f t="shared" si="24"/>
        <v>0</v>
      </c>
      <c r="P189" s="87"/>
      <c r="Q189" s="176">
        <f t="shared" si="25"/>
        <v>0</v>
      </c>
      <c r="R189" s="177">
        <f>IF(G189="",0,VLOOKUP(G189,Unvan!$C$4:$D$14,2,FALSE))</f>
        <v>0</v>
      </c>
      <c r="S189" s="94"/>
      <c r="T189" s="94"/>
      <c r="U189" s="178">
        <f t="shared" si="26"/>
        <v>0</v>
      </c>
      <c r="V189" s="76"/>
      <c r="W189" s="89">
        <f t="shared" si="27"/>
        <v>0</v>
      </c>
      <c r="X189" s="180">
        <f t="shared" si="28"/>
        <v>0</v>
      </c>
      <c r="Y189" s="180">
        <f t="shared" si="29"/>
        <v>0</v>
      </c>
      <c r="Z189" s="74">
        <f t="shared" si="30"/>
        <v>0</v>
      </c>
      <c r="AA189" s="64">
        <f t="shared" si="31"/>
        <v>0</v>
      </c>
      <c r="AB189" s="39">
        <f t="shared" si="34"/>
        <v>0</v>
      </c>
      <c r="AC189" s="64">
        <f t="shared" si="32"/>
        <v>0</v>
      </c>
      <c r="AD189" s="64">
        <f t="shared" si="35"/>
        <v>0</v>
      </c>
      <c r="BD189" s="39">
        <f t="shared" si="36"/>
        <v>0</v>
      </c>
      <c r="BE189" s="39">
        <f t="shared" si="37"/>
        <v>0</v>
      </c>
    </row>
    <row r="190" spans="2:57" ht="18">
      <c r="B190" s="169">
        <f t="shared" si="33"/>
        <v>0</v>
      </c>
      <c r="C190" s="172">
        <f>IF(F190=0,0,IF(F190=F189,0,SUM($B$115:B190)))</f>
        <v>0</v>
      </c>
      <c r="D190" s="178">
        <f t="shared" si="38"/>
      </c>
      <c r="E190" s="75"/>
      <c r="F190" s="76"/>
      <c r="G190" s="76"/>
      <c r="H190" s="76"/>
      <c r="I190" s="77"/>
      <c r="J190" s="76"/>
      <c r="K190" s="76"/>
      <c r="L190" s="76"/>
      <c r="M190" s="75"/>
      <c r="N190" s="75"/>
      <c r="O190" s="175">
        <f t="shared" si="24"/>
        <v>0</v>
      </c>
      <c r="P190" s="87"/>
      <c r="Q190" s="176">
        <f t="shared" si="25"/>
        <v>0</v>
      </c>
      <c r="R190" s="177">
        <f>IF(G190="",0,VLOOKUP(G190,Unvan!$C$4:$D$14,2,FALSE))</f>
        <v>0</v>
      </c>
      <c r="S190" s="94"/>
      <c r="T190" s="94"/>
      <c r="U190" s="178">
        <f t="shared" si="26"/>
        <v>0</v>
      </c>
      <c r="V190" s="76"/>
      <c r="W190" s="89">
        <f t="shared" si="27"/>
        <v>0</v>
      </c>
      <c r="X190" s="180">
        <f t="shared" si="28"/>
        <v>0</v>
      </c>
      <c r="Y190" s="180">
        <f t="shared" si="29"/>
        <v>0</v>
      </c>
      <c r="Z190" s="74">
        <f t="shared" si="30"/>
        <v>0</v>
      </c>
      <c r="AA190" s="64">
        <f t="shared" si="31"/>
        <v>0</v>
      </c>
      <c r="AB190" s="39">
        <f t="shared" si="34"/>
        <v>0</v>
      </c>
      <c r="AC190" s="64">
        <f t="shared" si="32"/>
        <v>0</v>
      </c>
      <c r="AD190" s="64">
        <f t="shared" si="35"/>
        <v>0</v>
      </c>
      <c r="BD190" s="39">
        <f t="shared" si="36"/>
        <v>0</v>
      </c>
      <c r="BE190" s="39">
        <f t="shared" si="37"/>
        <v>0</v>
      </c>
    </row>
    <row r="191" spans="2:57" ht="18">
      <c r="B191" s="169">
        <f t="shared" si="33"/>
        <v>0</v>
      </c>
      <c r="C191" s="172">
        <f>IF(F191=0,0,IF(F191=F190,0,SUM($B$115:B191)))</f>
        <v>0</v>
      </c>
      <c r="D191" s="178">
        <f t="shared" si="38"/>
      </c>
      <c r="E191" s="75"/>
      <c r="F191" s="76"/>
      <c r="G191" s="76"/>
      <c r="H191" s="76"/>
      <c r="I191" s="77"/>
      <c r="J191" s="76"/>
      <c r="K191" s="76"/>
      <c r="L191" s="76"/>
      <c r="M191" s="75"/>
      <c r="N191" s="75"/>
      <c r="O191" s="175">
        <f t="shared" si="24"/>
        <v>0</v>
      </c>
      <c r="P191" s="87"/>
      <c r="Q191" s="176">
        <f t="shared" si="25"/>
        <v>0</v>
      </c>
      <c r="R191" s="177">
        <f>IF(G191="",0,VLOOKUP(G191,Unvan!$C$4:$D$14,2,FALSE))</f>
        <v>0</v>
      </c>
      <c r="S191" s="94"/>
      <c r="T191" s="94"/>
      <c r="U191" s="178">
        <f t="shared" si="26"/>
        <v>0</v>
      </c>
      <c r="V191" s="76"/>
      <c r="W191" s="89">
        <f t="shared" si="27"/>
        <v>0</v>
      </c>
      <c r="X191" s="180">
        <f t="shared" si="28"/>
        <v>0</v>
      </c>
      <c r="Y191" s="180">
        <f t="shared" si="29"/>
        <v>0</v>
      </c>
      <c r="Z191" s="74">
        <f t="shared" si="30"/>
        <v>0</v>
      </c>
      <c r="AA191" s="64">
        <f t="shared" si="31"/>
        <v>0</v>
      </c>
      <c r="AB191" s="39">
        <f t="shared" si="34"/>
        <v>0</v>
      </c>
      <c r="AC191" s="64">
        <f t="shared" si="32"/>
        <v>0</v>
      </c>
      <c r="AD191" s="64">
        <f t="shared" si="35"/>
        <v>0</v>
      </c>
      <c r="BD191" s="39">
        <f t="shared" si="36"/>
        <v>0</v>
      </c>
      <c r="BE191" s="39">
        <f t="shared" si="37"/>
        <v>0</v>
      </c>
    </row>
    <row r="192" spans="2:57" ht="18">
      <c r="B192" s="169">
        <f t="shared" si="33"/>
        <v>0</v>
      </c>
      <c r="C192" s="172">
        <f>IF(F192=0,0,IF(F192=F191,0,SUM($B$115:B192)))</f>
        <v>0</v>
      </c>
      <c r="D192" s="178">
        <f t="shared" si="38"/>
      </c>
      <c r="E192" s="75"/>
      <c r="F192" s="76"/>
      <c r="G192" s="76"/>
      <c r="H192" s="76"/>
      <c r="I192" s="77"/>
      <c r="J192" s="76"/>
      <c r="K192" s="76"/>
      <c r="L192" s="76"/>
      <c r="M192" s="75"/>
      <c r="N192" s="75"/>
      <c r="O192" s="175">
        <f t="shared" si="24"/>
        <v>0</v>
      </c>
      <c r="P192" s="87"/>
      <c r="Q192" s="176">
        <f t="shared" si="25"/>
        <v>0</v>
      </c>
      <c r="R192" s="177">
        <f>IF(G192="",0,VLOOKUP(G192,Unvan!$C$4:$D$14,2,FALSE))</f>
        <v>0</v>
      </c>
      <c r="S192" s="94"/>
      <c r="T192" s="94"/>
      <c r="U192" s="178">
        <f t="shared" si="26"/>
        <v>0</v>
      </c>
      <c r="V192" s="76"/>
      <c r="W192" s="89">
        <f t="shared" si="27"/>
        <v>0</v>
      </c>
      <c r="X192" s="180">
        <f t="shared" si="28"/>
        <v>0</v>
      </c>
      <c r="Y192" s="180">
        <f t="shared" si="29"/>
        <v>0</v>
      </c>
      <c r="Z192" s="74">
        <f t="shared" si="30"/>
        <v>0</v>
      </c>
      <c r="AA192" s="64">
        <f t="shared" si="31"/>
        <v>0</v>
      </c>
      <c r="AB192" s="39">
        <f t="shared" si="34"/>
        <v>0</v>
      </c>
      <c r="AC192" s="64">
        <f t="shared" si="32"/>
        <v>0</v>
      </c>
      <c r="AD192" s="64">
        <f t="shared" si="35"/>
        <v>0</v>
      </c>
      <c r="BD192" s="39">
        <f t="shared" si="36"/>
        <v>0</v>
      </c>
      <c r="BE192" s="39">
        <f t="shared" si="37"/>
        <v>0</v>
      </c>
    </row>
    <row r="193" spans="2:57" ht="18">
      <c r="B193" s="169">
        <f t="shared" si="33"/>
        <v>0</v>
      </c>
      <c r="C193" s="172">
        <f>IF(F193=0,0,IF(F193=F192,0,SUM($B$115:B193)))</f>
        <v>0</v>
      </c>
      <c r="D193" s="178">
        <f t="shared" si="38"/>
      </c>
      <c r="E193" s="75"/>
      <c r="F193" s="76"/>
      <c r="G193" s="76"/>
      <c r="H193" s="76"/>
      <c r="I193" s="77"/>
      <c r="J193" s="76"/>
      <c r="K193" s="76"/>
      <c r="L193" s="76"/>
      <c r="M193" s="75"/>
      <c r="N193" s="75"/>
      <c r="O193" s="175">
        <f t="shared" si="24"/>
        <v>0</v>
      </c>
      <c r="P193" s="87"/>
      <c r="Q193" s="176">
        <f t="shared" si="25"/>
        <v>0</v>
      </c>
      <c r="R193" s="177">
        <f>IF(G193="",0,VLOOKUP(G193,Unvan!$C$4:$D$14,2,FALSE))</f>
        <v>0</v>
      </c>
      <c r="S193" s="94"/>
      <c r="T193" s="94"/>
      <c r="U193" s="178">
        <f t="shared" si="26"/>
        <v>0</v>
      </c>
      <c r="V193" s="76"/>
      <c r="W193" s="89">
        <f t="shared" si="27"/>
        <v>0</v>
      </c>
      <c r="X193" s="180">
        <f t="shared" si="28"/>
        <v>0</v>
      </c>
      <c r="Y193" s="180">
        <f t="shared" si="29"/>
        <v>0</v>
      </c>
      <c r="Z193" s="74">
        <f t="shared" si="30"/>
        <v>0</v>
      </c>
      <c r="AA193" s="64">
        <f t="shared" si="31"/>
        <v>0</v>
      </c>
      <c r="AB193" s="39">
        <f t="shared" si="34"/>
        <v>0</v>
      </c>
      <c r="AC193" s="64">
        <f t="shared" si="32"/>
        <v>0</v>
      </c>
      <c r="AD193" s="64">
        <f t="shared" si="35"/>
        <v>0</v>
      </c>
      <c r="BD193" s="39">
        <f t="shared" si="36"/>
        <v>0</v>
      </c>
      <c r="BE193" s="39">
        <f t="shared" si="37"/>
        <v>0</v>
      </c>
    </row>
    <row r="194" spans="2:57" ht="18">
      <c r="B194" s="169">
        <f t="shared" si="33"/>
        <v>0</v>
      </c>
      <c r="C194" s="172">
        <f>IF(F194=0,0,IF(F194=F193,0,SUM($B$115:B194)))</f>
        <v>0</v>
      </c>
      <c r="D194" s="178">
        <f t="shared" si="38"/>
      </c>
      <c r="E194" s="75"/>
      <c r="F194" s="76"/>
      <c r="G194" s="76"/>
      <c r="H194" s="76"/>
      <c r="I194" s="77"/>
      <c r="J194" s="76"/>
      <c r="K194" s="76"/>
      <c r="L194" s="76"/>
      <c r="M194" s="75"/>
      <c r="N194" s="75"/>
      <c r="O194" s="175">
        <f t="shared" si="24"/>
        <v>0</v>
      </c>
      <c r="P194" s="87"/>
      <c r="Q194" s="176">
        <f t="shared" si="25"/>
        <v>0</v>
      </c>
      <c r="R194" s="177">
        <f>IF(G194="",0,VLOOKUP(G194,Unvan!$C$4:$D$14,2,FALSE))</f>
        <v>0</v>
      </c>
      <c r="S194" s="94"/>
      <c r="T194" s="94"/>
      <c r="U194" s="178">
        <f t="shared" si="26"/>
        <v>0</v>
      </c>
      <c r="V194" s="76"/>
      <c r="W194" s="89">
        <f t="shared" si="27"/>
        <v>0</v>
      </c>
      <c r="X194" s="180">
        <f t="shared" si="28"/>
        <v>0</v>
      </c>
      <c r="Y194" s="180">
        <f t="shared" si="29"/>
        <v>0</v>
      </c>
      <c r="Z194" s="74">
        <f t="shared" si="30"/>
        <v>0</v>
      </c>
      <c r="AA194" s="64">
        <f t="shared" si="31"/>
        <v>0</v>
      </c>
      <c r="AB194" s="39">
        <f t="shared" si="34"/>
        <v>0</v>
      </c>
      <c r="AC194" s="64">
        <f t="shared" si="32"/>
        <v>0</v>
      </c>
      <c r="AD194" s="64">
        <f t="shared" si="35"/>
        <v>0</v>
      </c>
      <c r="BD194" s="39">
        <f t="shared" si="36"/>
        <v>0</v>
      </c>
      <c r="BE194" s="39">
        <f t="shared" si="37"/>
        <v>0</v>
      </c>
    </row>
    <row r="195" spans="2:57" ht="18">
      <c r="B195" s="169">
        <f t="shared" si="33"/>
        <v>0</v>
      </c>
      <c r="C195" s="172">
        <f>IF(F195=0,0,IF(F195=F194,0,SUM($B$115:B195)))</f>
        <v>0</v>
      </c>
      <c r="D195" s="178">
        <f t="shared" si="38"/>
      </c>
      <c r="E195" s="75"/>
      <c r="F195" s="76"/>
      <c r="G195" s="76"/>
      <c r="H195" s="76"/>
      <c r="I195" s="77"/>
      <c r="J195" s="76"/>
      <c r="K195" s="76"/>
      <c r="L195" s="76"/>
      <c r="M195" s="75"/>
      <c r="N195" s="75"/>
      <c r="O195" s="175">
        <f t="shared" si="24"/>
        <v>0</v>
      </c>
      <c r="P195" s="87"/>
      <c r="Q195" s="176">
        <f t="shared" si="25"/>
        <v>0</v>
      </c>
      <c r="R195" s="177">
        <f>IF(G195="",0,VLOOKUP(G195,Unvan!$C$4:$D$14,2,FALSE))</f>
        <v>0</v>
      </c>
      <c r="S195" s="94"/>
      <c r="T195" s="94"/>
      <c r="U195" s="178">
        <f t="shared" si="26"/>
        <v>0</v>
      </c>
      <c r="V195" s="76"/>
      <c r="W195" s="89">
        <f t="shared" si="27"/>
        <v>0</v>
      </c>
      <c r="X195" s="180">
        <f t="shared" si="28"/>
        <v>0</v>
      </c>
      <c r="Y195" s="180">
        <f t="shared" si="29"/>
        <v>0</v>
      </c>
      <c r="Z195" s="74">
        <f t="shared" si="30"/>
        <v>0</v>
      </c>
      <c r="AA195" s="64">
        <f t="shared" si="31"/>
        <v>0</v>
      </c>
      <c r="AB195" s="39">
        <f t="shared" si="34"/>
        <v>0</v>
      </c>
      <c r="AC195" s="64">
        <f t="shared" si="32"/>
        <v>0</v>
      </c>
      <c r="AD195" s="64">
        <f t="shared" si="35"/>
        <v>0</v>
      </c>
      <c r="BD195" s="39">
        <f t="shared" si="36"/>
        <v>0</v>
      </c>
      <c r="BE195" s="39">
        <f t="shared" si="37"/>
        <v>0</v>
      </c>
    </row>
    <row r="196" spans="2:57" ht="18">
      <c r="B196" s="169">
        <f t="shared" si="33"/>
        <v>0</v>
      </c>
      <c r="C196" s="172">
        <f>IF(F196=0,0,IF(F196=F195,0,SUM($B$115:B196)))</f>
        <v>0</v>
      </c>
      <c r="D196" s="178">
        <f t="shared" si="38"/>
      </c>
      <c r="E196" s="75"/>
      <c r="F196" s="76"/>
      <c r="G196" s="76"/>
      <c r="H196" s="76"/>
      <c r="I196" s="77"/>
      <c r="J196" s="76"/>
      <c r="K196" s="76"/>
      <c r="L196" s="76"/>
      <c r="M196" s="75"/>
      <c r="N196" s="75"/>
      <c r="O196" s="175">
        <f t="shared" si="24"/>
        <v>0</v>
      </c>
      <c r="P196" s="87"/>
      <c r="Q196" s="176">
        <f t="shared" si="25"/>
        <v>0</v>
      </c>
      <c r="R196" s="177">
        <f>IF(G196="",0,VLOOKUP(G196,Unvan!$C$4:$D$14,2,FALSE))</f>
        <v>0</v>
      </c>
      <c r="S196" s="94"/>
      <c r="T196" s="94"/>
      <c r="U196" s="178">
        <f t="shared" si="26"/>
        <v>0</v>
      </c>
      <c r="V196" s="76"/>
      <c r="W196" s="89">
        <f t="shared" si="27"/>
        <v>0</v>
      </c>
      <c r="X196" s="180">
        <f t="shared" si="28"/>
        <v>0</v>
      </c>
      <c r="Y196" s="180">
        <f t="shared" si="29"/>
        <v>0</v>
      </c>
      <c r="Z196" s="74">
        <f t="shared" si="30"/>
        <v>0</v>
      </c>
      <c r="AA196" s="64">
        <f t="shared" si="31"/>
        <v>0</v>
      </c>
      <c r="AB196" s="39">
        <f t="shared" si="34"/>
        <v>0</v>
      </c>
      <c r="AC196" s="64">
        <f t="shared" si="32"/>
        <v>0</v>
      </c>
      <c r="AD196" s="64">
        <f t="shared" si="35"/>
        <v>0</v>
      </c>
      <c r="BD196" s="39">
        <f t="shared" si="36"/>
        <v>0</v>
      </c>
      <c r="BE196" s="39">
        <f t="shared" si="37"/>
        <v>0</v>
      </c>
    </row>
    <row r="197" spans="2:57" ht="18">
      <c r="B197" s="169">
        <f t="shared" si="33"/>
        <v>0</v>
      </c>
      <c r="C197" s="172">
        <f>IF(F197=0,0,IF(F197=F196,0,SUM($B$115:B197)))</f>
        <v>0</v>
      </c>
      <c r="D197" s="178">
        <f t="shared" si="38"/>
      </c>
      <c r="E197" s="75"/>
      <c r="F197" s="76"/>
      <c r="G197" s="76"/>
      <c r="H197" s="76"/>
      <c r="I197" s="77"/>
      <c r="J197" s="76"/>
      <c r="K197" s="76"/>
      <c r="L197" s="76"/>
      <c r="M197" s="75"/>
      <c r="N197" s="75"/>
      <c r="O197" s="175">
        <f t="shared" si="24"/>
        <v>0</v>
      </c>
      <c r="P197" s="87"/>
      <c r="Q197" s="176">
        <f t="shared" si="25"/>
        <v>0</v>
      </c>
      <c r="R197" s="177">
        <f>IF(G197="",0,VLOOKUP(G197,Unvan!$C$4:$D$14,2,FALSE))</f>
        <v>0</v>
      </c>
      <c r="S197" s="94"/>
      <c r="T197" s="94"/>
      <c r="U197" s="178">
        <f t="shared" si="26"/>
        <v>0</v>
      </c>
      <c r="V197" s="76"/>
      <c r="W197" s="89">
        <f t="shared" si="27"/>
        <v>0</v>
      </c>
      <c r="X197" s="180">
        <f t="shared" si="28"/>
        <v>0</v>
      </c>
      <c r="Y197" s="180">
        <f t="shared" si="29"/>
        <v>0</v>
      </c>
      <c r="Z197" s="74">
        <f t="shared" si="30"/>
        <v>0</v>
      </c>
      <c r="AA197" s="64">
        <f t="shared" si="31"/>
        <v>0</v>
      </c>
      <c r="AB197" s="39">
        <f t="shared" si="34"/>
        <v>0</v>
      </c>
      <c r="AC197" s="64">
        <f t="shared" si="32"/>
        <v>0</v>
      </c>
      <c r="AD197" s="64">
        <f t="shared" si="35"/>
        <v>0</v>
      </c>
      <c r="BD197" s="39">
        <f t="shared" si="36"/>
        <v>0</v>
      </c>
      <c r="BE197" s="39">
        <f t="shared" si="37"/>
        <v>0</v>
      </c>
    </row>
    <row r="198" spans="2:57" ht="18">
      <c r="B198" s="169">
        <f t="shared" si="33"/>
        <v>0</v>
      </c>
      <c r="C198" s="172">
        <f>IF(F198=0,0,IF(F198=F197,0,SUM($B$115:B198)))</f>
        <v>0</v>
      </c>
      <c r="D198" s="178">
        <f t="shared" si="38"/>
      </c>
      <c r="E198" s="75"/>
      <c r="F198" s="76"/>
      <c r="G198" s="76"/>
      <c r="H198" s="76"/>
      <c r="I198" s="77"/>
      <c r="J198" s="76"/>
      <c r="K198" s="76"/>
      <c r="L198" s="76"/>
      <c r="M198" s="75"/>
      <c r="N198" s="75"/>
      <c r="O198" s="175">
        <f t="shared" si="24"/>
        <v>0</v>
      </c>
      <c r="P198" s="87"/>
      <c r="Q198" s="176">
        <f t="shared" si="25"/>
        <v>0</v>
      </c>
      <c r="R198" s="177">
        <f>IF(G198="",0,VLOOKUP(G198,Unvan!$C$4:$D$14,2,FALSE))</f>
        <v>0</v>
      </c>
      <c r="S198" s="94"/>
      <c r="T198" s="94"/>
      <c r="U198" s="178">
        <f t="shared" si="26"/>
        <v>0</v>
      </c>
      <c r="V198" s="76"/>
      <c r="W198" s="89">
        <f t="shared" si="27"/>
        <v>0</v>
      </c>
      <c r="X198" s="180">
        <f t="shared" si="28"/>
        <v>0</v>
      </c>
      <c r="Y198" s="180">
        <f t="shared" si="29"/>
        <v>0</v>
      </c>
      <c r="Z198" s="74">
        <f t="shared" si="30"/>
        <v>0</v>
      </c>
      <c r="AA198" s="64">
        <f t="shared" si="31"/>
        <v>0</v>
      </c>
      <c r="AB198" s="39">
        <f t="shared" si="34"/>
        <v>0</v>
      </c>
      <c r="AC198" s="64">
        <f t="shared" si="32"/>
        <v>0</v>
      </c>
      <c r="AD198" s="64">
        <f t="shared" si="35"/>
        <v>0</v>
      </c>
      <c r="BD198" s="39">
        <f t="shared" si="36"/>
        <v>0</v>
      </c>
      <c r="BE198" s="39">
        <f t="shared" si="37"/>
        <v>0</v>
      </c>
    </row>
    <row r="199" spans="2:57" ht="18">
      <c r="B199" s="169">
        <f t="shared" si="33"/>
        <v>0</v>
      </c>
      <c r="C199" s="172">
        <f>IF(F199=0,0,IF(F199=F198,0,SUM($B$115:B199)))</f>
        <v>0</v>
      </c>
      <c r="D199" s="178">
        <f t="shared" si="38"/>
      </c>
      <c r="E199" s="75"/>
      <c r="F199" s="76"/>
      <c r="G199" s="76"/>
      <c r="H199" s="76"/>
      <c r="I199" s="77"/>
      <c r="J199" s="76"/>
      <c r="K199" s="76"/>
      <c r="L199" s="76"/>
      <c r="M199" s="75"/>
      <c r="N199" s="75"/>
      <c r="O199" s="175">
        <f t="shared" si="24"/>
        <v>0</v>
      </c>
      <c r="P199" s="87"/>
      <c r="Q199" s="176">
        <f t="shared" si="25"/>
        <v>0</v>
      </c>
      <c r="R199" s="177">
        <f>IF(G199="",0,VLOOKUP(G199,Unvan!$C$4:$D$14,2,FALSE))</f>
        <v>0</v>
      </c>
      <c r="S199" s="94"/>
      <c r="T199" s="94"/>
      <c r="U199" s="178">
        <f t="shared" si="26"/>
        <v>0</v>
      </c>
      <c r="V199" s="76"/>
      <c r="W199" s="89">
        <f t="shared" si="27"/>
        <v>0</v>
      </c>
      <c r="X199" s="180">
        <f t="shared" si="28"/>
        <v>0</v>
      </c>
      <c r="Y199" s="180">
        <f t="shared" si="29"/>
        <v>0</v>
      </c>
      <c r="Z199" s="74">
        <f t="shared" si="30"/>
        <v>0</v>
      </c>
      <c r="AA199" s="64">
        <f t="shared" si="31"/>
        <v>0</v>
      </c>
      <c r="AB199" s="39">
        <f t="shared" si="34"/>
        <v>0</v>
      </c>
      <c r="AC199" s="64">
        <f t="shared" si="32"/>
        <v>0</v>
      </c>
      <c r="AD199" s="64">
        <f t="shared" si="35"/>
        <v>0</v>
      </c>
      <c r="BD199" s="39">
        <f t="shared" si="36"/>
        <v>0</v>
      </c>
      <c r="BE199" s="39">
        <f t="shared" si="37"/>
        <v>0</v>
      </c>
    </row>
    <row r="200" spans="2:57" ht="18">
      <c r="B200" s="169">
        <f t="shared" si="33"/>
        <v>0</v>
      </c>
      <c r="C200" s="172">
        <f>IF(F200=0,0,IF(F200=F199,0,SUM($B$115:B200)))</f>
        <v>0</v>
      </c>
      <c r="D200" s="178">
        <f t="shared" si="38"/>
      </c>
      <c r="E200" s="75"/>
      <c r="F200" s="76"/>
      <c r="G200" s="76"/>
      <c r="H200" s="76"/>
      <c r="I200" s="77"/>
      <c r="J200" s="76"/>
      <c r="K200" s="76"/>
      <c r="L200" s="76"/>
      <c r="M200" s="75"/>
      <c r="N200" s="75"/>
      <c r="O200" s="175">
        <f t="shared" si="24"/>
        <v>0</v>
      </c>
      <c r="P200" s="87"/>
      <c r="Q200" s="176">
        <f t="shared" si="25"/>
        <v>0</v>
      </c>
      <c r="R200" s="177">
        <f>IF(G200="",0,VLOOKUP(G200,Unvan!$C$4:$D$14,2,FALSE))</f>
        <v>0</v>
      </c>
      <c r="S200" s="94"/>
      <c r="T200" s="94"/>
      <c r="U200" s="178">
        <f t="shared" si="26"/>
        <v>0</v>
      </c>
      <c r="V200" s="76"/>
      <c r="W200" s="89">
        <f t="shared" si="27"/>
        <v>0</v>
      </c>
      <c r="X200" s="180">
        <f t="shared" si="28"/>
        <v>0</v>
      </c>
      <c r="Y200" s="180">
        <f t="shared" si="29"/>
        <v>0</v>
      </c>
      <c r="Z200" s="74">
        <f t="shared" si="30"/>
        <v>0</v>
      </c>
      <c r="AA200" s="64">
        <f t="shared" si="31"/>
        <v>0</v>
      </c>
      <c r="AB200" s="39">
        <f t="shared" si="34"/>
        <v>0</v>
      </c>
      <c r="AC200" s="64">
        <f t="shared" si="32"/>
        <v>0</v>
      </c>
      <c r="AD200" s="64">
        <f t="shared" si="35"/>
        <v>0</v>
      </c>
      <c r="BD200" s="39">
        <f t="shared" si="36"/>
        <v>0</v>
      </c>
      <c r="BE200" s="39">
        <f t="shared" si="37"/>
        <v>0</v>
      </c>
    </row>
    <row r="201" spans="2:57" ht="18">
      <c r="B201" s="169">
        <f t="shared" si="33"/>
        <v>0</v>
      </c>
      <c r="C201" s="172">
        <f>IF(F201=0,0,IF(F201=F200,0,SUM($B$115:B201)))</f>
        <v>0</v>
      </c>
      <c r="D201" s="178">
        <f t="shared" si="38"/>
      </c>
      <c r="E201" s="75"/>
      <c r="F201" s="76"/>
      <c r="G201" s="76"/>
      <c r="H201" s="76"/>
      <c r="I201" s="77"/>
      <c r="J201" s="76"/>
      <c r="K201" s="76"/>
      <c r="L201" s="76"/>
      <c r="M201" s="75"/>
      <c r="N201" s="75"/>
      <c r="O201" s="175">
        <f t="shared" si="24"/>
        <v>0</v>
      </c>
      <c r="P201" s="87"/>
      <c r="Q201" s="176">
        <f t="shared" si="25"/>
        <v>0</v>
      </c>
      <c r="R201" s="177">
        <f>IF(G201="",0,VLOOKUP(G201,Unvan!$C$4:$D$14,2,FALSE))</f>
        <v>0</v>
      </c>
      <c r="S201" s="94"/>
      <c r="T201" s="94"/>
      <c r="U201" s="178">
        <f t="shared" si="26"/>
        <v>0</v>
      </c>
      <c r="V201" s="76"/>
      <c r="W201" s="89">
        <f t="shared" si="27"/>
        <v>0</v>
      </c>
      <c r="X201" s="180">
        <f t="shared" si="28"/>
        <v>0</v>
      </c>
      <c r="Y201" s="180">
        <f t="shared" si="29"/>
        <v>0</v>
      </c>
      <c r="Z201" s="74">
        <f t="shared" si="30"/>
        <v>0</v>
      </c>
      <c r="AA201" s="64">
        <f t="shared" si="31"/>
        <v>0</v>
      </c>
      <c r="AB201" s="39">
        <f t="shared" si="34"/>
        <v>0</v>
      </c>
      <c r="AC201" s="64">
        <f t="shared" si="32"/>
        <v>0</v>
      </c>
      <c r="AD201" s="64">
        <f t="shared" si="35"/>
        <v>0</v>
      </c>
      <c r="BD201" s="39">
        <f t="shared" si="36"/>
        <v>0</v>
      </c>
      <c r="BE201" s="39">
        <f t="shared" si="37"/>
        <v>0</v>
      </c>
    </row>
    <row r="202" spans="2:57" ht="18">
      <c r="B202" s="169">
        <f t="shared" si="33"/>
        <v>0</v>
      </c>
      <c r="C202" s="172">
        <f>IF(F202=0,0,IF(F202=F201,0,SUM($B$115:B202)))</f>
        <v>0</v>
      </c>
      <c r="D202" s="178">
        <f t="shared" si="38"/>
      </c>
      <c r="E202" s="75"/>
      <c r="F202" s="76"/>
      <c r="G202" s="76"/>
      <c r="H202" s="76"/>
      <c r="I202" s="77"/>
      <c r="J202" s="76"/>
      <c r="K202" s="76"/>
      <c r="L202" s="76"/>
      <c r="M202" s="75"/>
      <c r="N202" s="75"/>
      <c r="O202" s="175">
        <f t="shared" si="24"/>
        <v>0</v>
      </c>
      <c r="P202" s="87"/>
      <c r="Q202" s="176">
        <f t="shared" si="25"/>
        <v>0</v>
      </c>
      <c r="R202" s="177">
        <f>IF(G202="",0,VLOOKUP(G202,Unvan!$C$4:$D$14,2,FALSE))</f>
        <v>0</v>
      </c>
      <c r="S202" s="94"/>
      <c r="T202" s="94"/>
      <c r="U202" s="178">
        <f t="shared" si="26"/>
        <v>0</v>
      </c>
      <c r="V202" s="76"/>
      <c r="W202" s="89">
        <f t="shared" si="27"/>
        <v>0</v>
      </c>
      <c r="X202" s="180">
        <f t="shared" si="28"/>
        <v>0</v>
      </c>
      <c r="Y202" s="180">
        <f t="shared" si="29"/>
        <v>0</v>
      </c>
      <c r="Z202" s="74">
        <f t="shared" si="30"/>
        <v>0</v>
      </c>
      <c r="AA202" s="64">
        <f t="shared" si="31"/>
        <v>0</v>
      </c>
      <c r="AB202" s="39">
        <f t="shared" si="34"/>
        <v>0</v>
      </c>
      <c r="AC202" s="64">
        <f t="shared" si="32"/>
        <v>0</v>
      </c>
      <c r="AD202" s="64">
        <f t="shared" si="35"/>
        <v>0</v>
      </c>
      <c r="BD202" s="39">
        <f t="shared" si="36"/>
        <v>0</v>
      </c>
      <c r="BE202" s="39">
        <f t="shared" si="37"/>
        <v>0</v>
      </c>
    </row>
    <row r="203" spans="2:57" ht="18">
      <c r="B203" s="169">
        <f t="shared" si="33"/>
        <v>0</v>
      </c>
      <c r="C203" s="172">
        <f>IF(F203=0,0,IF(F203=F202,0,SUM($B$115:B203)))</f>
        <v>0</v>
      </c>
      <c r="D203" s="178">
        <f t="shared" si="38"/>
      </c>
      <c r="E203" s="75"/>
      <c r="F203" s="76"/>
      <c r="G203" s="76"/>
      <c r="H203" s="76"/>
      <c r="I203" s="77"/>
      <c r="J203" s="76"/>
      <c r="K203" s="76"/>
      <c r="L203" s="76"/>
      <c r="M203" s="75"/>
      <c r="N203" s="75"/>
      <c r="O203" s="175">
        <f t="shared" si="24"/>
        <v>0</v>
      </c>
      <c r="P203" s="87"/>
      <c r="Q203" s="176">
        <f t="shared" si="25"/>
        <v>0</v>
      </c>
      <c r="R203" s="177">
        <f>IF(G203="",0,VLOOKUP(G203,Unvan!$C$4:$D$14,2,FALSE))</f>
        <v>0</v>
      </c>
      <c r="S203" s="94"/>
      <c r="T203" s="94"/>
      <c r="U203" s="178">
        <f t="shared" si="26"/>
        <v>0</v>
      </c>
      <c r="V203" s="76"/>
      <c r="W203" s="89">
        <f t="shared" si="27"/>
        <v>0</v>
      </c>
      <c r="X203" s="180">
        <f t="shared" si="28"/>
        <v>0</v>
      </c>
      <c r="Y203" s="180">
        <f t="shared" si="29"/>
        <v>0</v>
      </c>
      <c r="Z203" s="74">
        <f t="shared" si="30"/>
        <v>0</v>
      </c>
      <c r="AA203" s="64">
        <f t="shared" si="31"/>
        <v>0</v>
      </c>
      <c r="AB203" s="39">
        <f t="shared" si="34"/>
        <v>0</v>
      </c>
      <c r="AC203" s="64">
        <f t="shared" si="32"/>
        <v>0</v>
      </c>
      <c r="AD203" s="64">
        <f t="shared" si="35"/>
        <v>0</v>
      </c>
      <c r="BD203" s="39">
        <f t="shared" si="36"/>
        <v>0</v>
      </c>
      <c r="BE203" s="39">
        <f t="shared" si="37"/>
        <v>0</v>
      </c>
    </row>
    <row r="204" spans="2:57" ht="18">
      <c r="B204" s="169">
        <f t="shared" si="33"/>
        <v>0</v>
      </c>
      <c r="C204" s="172">
        <f>IF(F204=0,0,IF(F204=F203,0,SUM($B$115:B204)))</f>
        <v>0</v>
      </c>
      <c r="D204" s="178">
        <f t="shared" si="38"/>
      </c>
      <c r="E204" s="75"/>
      <c r="F204" s="76"/>
      <c r="G204" s="76"/>
      <c r="H204" s="76"/>
      <c r="I204" s="77"/>
      <c r="J204" s="76"/>
      <c r="K204" s="76"/>
      <c r="L204" s="76"/>
      <c r="M204" s="75"/>
      <c r="N204" s="75"/>
      <c r="O204" s="175">
        <f t="shared" si="24"/>
        <v>0</v>
      </c>
      <c r="P204" s="87"/>
      <c r="Q204" s="176">
        <f t="shared" si="25"/>
        <v>0</v>
      </c>
      <c r="R204" s="177">
        <f>IF(G204="",0,VLOOKUP(G204,Unvan!$C$4:$D$14,2,FALSE))</f>
        <v>0</v>
      </c>
      <c r="S204" s="94"/>
      <c r="T204" s="94"/>
      <c r="U204" s="178">
        <f t="shared" si="26"/>
        <v>0</v>
      </c>
      <c r="V204" s="76"/>
      <c r="W204" s="89">
        <f t="shared" si="27"/>
        <v>0</v>
      </c>
      <c r="X204" s="180">
        <f t="shared" si="28"/>
        <v>0</v>
      </c>
      <c r="Y204" s="180">
        <f t="shared" si="29"/>
        <v>0</v>
      </c>
      <c r="Z204" s="74">
        <f t="shared" si="30"/>
        <v>0</v>
      </c>
      <c r="AA204" s="64">
        <f t="shared" si="31"/>
        <v>0</v>
      </c>
      <c r="AB204" s="39">
        <f t="shared" si="34"/>
        <v>0</v>
      </c>
      <c r="AC204" s="64">
        <f t="shared" si="32"/>
        <v>0</v>
      </c>
      <c r="AD204" s="64">
        <f t="shared" si="35"/>
        <v>0</v>
      </c>
      <c r="BD204" s="39">
        <f t="shared" si="36"/>
        <v>0</v>
      </c>
      <c r="BE204" s="39">
        <f t="shared" si="37"/>
        <v>0</v>
      </c>
    </row>
    <row r="205" spans="2:57" ht="18">
      <c r="B205" s="169">
        <f t="shared" si="33"/>
        <v>0</v>
      </c>
      <c r="C205" s="172">
        <f>IF(F205=0,0,IF(F205=F204,0,SUM($B$115:B205)))</f>
        <v>0</v>
      </c>
      <c r="D205" s="178">
        <f t="shared" si="38"/>
      </c>
      <c r="E205" s="75"/>
      <c r="F205" s="76"/>
      <c r="G205" s="76"/>
      <c r="H205" s="76"/>
      <c r="I205" s="77"/>
      <c r="J205" s="76"/>
      <c r="K205" s="76"/>
      <c r="L205" s="76"/>
      <c r="M205" s="75"/>
      <c r="N205" s="75"/>
      <c r="O205" s="175">
        <f t="shared" si="24"/>
        <v>0</v>
      </c>
      <c r="P205" s="87"/>
      <c r="Q205" s="176">
        <f t="shared" si="25"/>
        <v>0</v>
      </c>
      <c r="R205" s="177">
        <f>IF(G205="",0,VLOOKUP(G205,Unvan!$C$4:$D$14,2,FALSE))</f>
        <v>0</v>
      </c>
      <c r="S205" s="94"/>
      <c r="T205" s="94"/>
      <c r="U205" s="178">
        <f t="shared" si="26"/>
        <v>0</v>
      </c>
      <c r="V205" s="76"/>
      <c r="W205" s="89">
        <f t="shared" si="27"/>
        <v>0</v>
      </c>
      <c r="X205" s="180">
        <f t="shared" si="28"/>
        <v>0</v>
      </c>
      <c r="Y205" s="180">
        <f t="shared" si="29"/>
        <v>0</v>
      </c>
      <c r="Z205" s="74">
        <f t="shared" si="30"/>
        <v>0</v>
      </c>
      <c r="AA205" s="64">
        <f t="shared" si="31"/>
        <v>0</v>
      </c>
      <c r="AB205" s="39">
        <f t="shared" si="34"/>
        <v>0</v>
      </c>
      <c r="AC205" s="64">
        <f t="shared" si="32"/>
        <v>0</v>
      </c>
      <c r="AD205" s="64">
        <f t="shared" si="35"/>
        <v>0</v>
      </c>
      <c r="BD205" s="39">
        <f t="shared" si="36"/>
        <v>0</v>
      </c>
      <c r="BE205" s="39">
        <f t="shared" si="37"/>
        <v>0</v>
      </c>
    </row>
    <row r="206" spans="2:57" ht="18">
      <c r="B206" s="169">
        <f t="shared" si="33"/>
        <v>0</v>
      </c>
      <c r="C206" s="172">
        <f>IF(F206=0,0,IF(F206=F205,0,SUM($B$115:B206)))</f>
        <v>0</v>
      </c>
      <c r="D206" s="178">
        <f t="shared" si="38"/>
      </c>
      <c r="E206" s="75"/>
      <c r="F206" s="76"/>
      <c r="G206" s="76"/>
      <c r="H206" s="76"/>
      <c r="I206" s="77"/>
      <c r="J206" s="76"/>
      <c r="K206" s="76"/>
      <c r="L206" s="76"/>
      <c r="M206" s="75"/>
      <c r="N206" s="75"/>
      <c r="O206" s="175">
        <f t="shared" si="24"/>
        <v>0</v>
      </c>
      <c r="P206" s="87"/>
      <c r="Q206" s="176">
        <f t="shared" si="25"/>
        <v>0</v>
      </c>
      <c r="R206" s="177">
        <f>IF(G206="",0,VLOOKUP(G206,Unvan!$C$4:$D$14,2,FALSE))</f>
        <v>0</v>
      </c>
      <c r="S206" s="94"/>
      <c r="T206" s="94"/>
      <c r="U206" s="178">
        <f t="shared" si="26"/>
        <v>0</v>
      </c>
      <c r="V206" s="76"/>
      <c r="W206" s="89">
        <f t="shared" si="27"/>
        <v>0</v>
      </c>
      <c r="X206" s="180">
        <f t="shared" si="28"/>
        <v>0</v>
      </c>
      <c r="Y206" s="180">
        <f t="shared" si="29"/>
        <v>0</v>
      </c>
      <c r="Z206" s="74">
        <f t="shared" si="30"/>
        <v>0</v>
      </c>
      <c r="AA206" s="64">
        <f t="shared" si="31"/>
        <v>0</v>
      </c>
      <c r="AB206" s="39">
        <f t="shared" si="34"/>
        <v>0</v>
      </c>
      <c r="AC206" s="64">
        <f t="shared" si="32"/>
        <v>0</v>
      </c>
      <c r="AD206" s="64">
        <f t="shared" si="35"/>
        <v>0</v>
      </c>
      <c r="BD206" s="39">
        <f t="shared" si="36"/>
        <v>0</v>
      </c>
      <c r="BE206" s="39">
        <f t="shared" si="37"/>
        <v>0</v>
      </c>
    </row>
    <row r="207" spans="2:57" ht="18">
      <c r="B207" s="169">
        <f t="shared" si="33"/>
        <v>0</v>
      </c>
      <c r="C207" s="172">
        <f>IF(F207=0,0,IF(F207=F206,0,SUM($B$115:B207)))</f>
        <v>0</v>
      </c>
      <c r="D207" s="178">
        <f t="shared" si="38"/>
      </c>
      <c r="E207" s="75"/>
      <c r="F207" s="76"/>
      <c r="G207" s="76"/>
      <c r="H207" s="76"/>
      <c r="I207" s="77"/>
      <c r="J207" s="76"/>
      <c r="K207" s="76"/>
      <c r="L207" s="76"/>
      <c r="M207" s="75"/>
      <c r="N207" s="75"/>
      <c r="O207" s="175">
        <f t="shared" si="24"/>
        <v>0</v>
      </c>
      <c r="P207" s="87"/>
      <c r="Q207" s="176">
        <f t="shared" si="25"/>
        <v>0</v>
      </c>
      <c r="R207" s="177">
        <f>IF(G207="",0,VLOOKUP(G207,Unvan!$C$4:$D$14,2,FALSE))</f>
        <v>0</v>
      </c>
      <c r="S207" s="94"/>
      <c r="T207" s="94"/>
      <c r="U207" s="178">
        <f t="shared" si="26"/>
        <v>0</v>
      </c>
      <c r="V207" s="76"/>
      <c r="W207" s="89">
        <f t="shared" si="27"/>
        <v>0</v>
      </c>
      <c r="X207" s="180">
        <f t="shared" si="28"/>
        <v>0</v>
      </c>
      <c r="Y207" s="180">
        <f t="shared" si="29"/>
        <v>0</v>
      </c>
      <c r="Z207" s="74">
        <f t="shared" si="30"/>
        <v>0</v>
      </c>
      <c r="AA207" s="64">
        <f t="shared" si="31"/>
        <v>0</v>
      </c>
      <c r="AB207" s="39">
        <f t="shared" si="34"/>
        <v>0</v>
      </c>
      <c r="AC207" s="64">
        <f t="shared" si="32"/>
        <v>0</v>
      </c>
      <c r="AD207" s="64">
        <f t="shared" si="35"/>
        <v>0</v>
      </c>
      <c r="BD207" s="39">
        <f t="shared" si="36"/>
        <v>0</v>
      </c>
      <c r="BE207" s="39">
        <f t="shared" si="37"/>
        <v>0</v>
      </c>
    </row>
    <row r="208" spans="2:57" ht="18">
      <c r="B208" s="169">
        <f t="shared" si="33"/>
        <v>0</v>
      </c>
      <c r="C208" s="172">
        <f>IF(F208=0,0,IF(F208=F207,0,SUM($B$115:B208)))</f>
        <v>0</v>
      </c>
      <c r="D208" s="178">
        <f t="shared" si="38"/>
      </c>
      <c r="E208" s="75"/>
      <c r="F208" s="76"/>
      <c r="G208" s="76"/>
      <c r="H208" s="76"/>
      <c r="I208" s="77"/>
      <c r="J208" s="76"/>
      <c r="K208" s="76"/>
      <c r="L208" s="76"/>
      <c r="M208" s="75"/>
      <c r="N208" s="75"/>
      <c r="O208" s="175">
        <f t="shared" si="24"/>
        <v>0</v>
      </c>
      <c r="P208" s="87"/>
      <c r="Q208" s="176">
        <f t="shared" si="25"/>
        <v>0</v>
      </c>
      <c r="R208" s="177">
        <f>IF(G208="",0,VLOOKUP(G208,Unvan!$C$4:$D$14,2,FALSE))</f>
        <v>0</v>
      </c>
      <c r="S208" s="94"/>
      <c r="T208" s="94"/>
      <c r="U208" s="178">
        <f t="shared" si="26"/>
        <v>0</v>
      </c>
      <c r="V208" s="76"/>
      <c r="W208" s="89">
        <f t="shared" si="27"/>
        <v>0</v>
      </c>
      <c r="X208" s="180">
        <f t="shared" si="28"/>
        <v>0</v>
      </c>
      <c r="Y208" s="180">
        <f t="shared" si="29"/>
        <v>0</v>
      </c>
      <c r="Z208" s="74">
        <f t="shared" si="30"/>
        <v>0</v>
      </c>
      <c r="AA208" s="64">
        <f t="shared" si="31"/>
        <v>0</v>
      </c>
      <c r="AB208" s="39">
        <f t="shared" si="34"/>
        <v>0</v>
      </c>
      <c r="AC208" s="64">
        <f t="shared" si="32"/>
        <v>0</v>
      </c>
      <c r="AD208" s="64">
        <f t="shared" si="35"/>
        <v>0</v>
      </c>
      <c r="BD208" s="39">
        <f t="shared" si="36"/>
        <v>0</v>
      </c>
      <c r="BE208" s="39">
        <f t="shared" si="37"/>
        <v>0</v>
      </c>
    </row>
    <row r="209" spans="2:57" ht="18">
      <c r="B209" s="169">
        <f t="shared" si="33"/>
        <v>0</v>
      </c>
      <c r="C209" s="172">
        <f>IF(F209=0,0,IF(F209=F208,0,SUM($B$115:B209)))</f>
        <v>0</v>
      </c>
      <c r="D209" s="178">
        <f t="shared" si="38"/>
      </c>
      <c r="E209" s="75"/>
      <c r="F209" s="76"/>
      <c r="G209" s="76"/>
      <c r="H209" s="76"/>
      <c r="I209" s="77"/>
      <c r="J209" s="76"/>
      <c r="K209" s="76"/>
      <c r="L209" s="76"/>
      <c r="M209" s="75"/>
      <c r="N209" s="75"/>
      <c r="O209" s="175">
        <f t="shared" si="24"/>
        <v>0</v>
      </c>
      <c r="P209" s="87"/>
      <c r="Q209" s="176">
        <f t="shared" si="25"/>
        <v>0</v>
      </c>
      <c r="R209" s="177">
        <f>IF(G209="",0,VLOOKUP(G209,Unvan!$C$4:$D$14,2,FALSE))</f>
        <v>0</v>
      </c>
      <c r="S209" s="94"/>
      <c r="T209" s="94"/>
      <c r="U209" s="178">
        <f t="shared" si="26"/>
        <v>0</v>
      </c>
      <c r="V209" s="76"/>
      <c r="W209" s="89">
        <f t="shared" si="27"/>
        <v>0</v>
      </c>
      <c r="X209" s="180">
        <f t="shared" si="28"/>
        <v>0</v>
      </c>
      <c r="Y209" s="180">
        <f t="shared" si="29"/>
        <v>0</v>
      </c>
      <c r="Z209" s="74">
        <f t="shared" si="30"/>
        <v>0</v>
      </c>
      <c r="AA209" s="64">
        <f t="shared" si="31"/>
        <v>0</v>
      </c>
      <c r="AB209" s="39">
        <f t="shared" si="34"/>
        <v>0</v>
      </c>
      <c r="AC209" s="64">
        <f t="shared" si="32"/>
        <v>0</v>
      </c>
      <c r="AD209" s="64">
        <f t="shared" si="35"/>
        <v>0</v>
      </c>
      <c r="BD209" s="39">
        <f t="shared" si="36"/>
        <v>0</v>
      </c>
      <c r="BE209" s="39">
        <f t="shared" si="37"/>
        <v>0</v>
      </c>
    </row>
    <row r="210" spans="2:57" ht="18">
      <c r="B210" s="169">
        <f t="shared" si="33"/>
        <v>0</v>
      </c>
      <c r="C210" s="172">
        <f>IF(F210=0,0,IF(F210=F209,0,SUM($B$115:B210)))</f>
        <v>0</v>
      </c>
      <c r="D210" s="178">
        <f t="shared" si="38"/>
      </c>
      <c r="E210" s="75"/>
      <c r="F210" s="76"/>
      <c r="G210" s="76"/>
      <c r="H210" s="76"/>
      <c r="I210" s="77"/>
      <c r="J210" s="76"/>
      <c r="K210" s="76"/>
      <c r="L210" s="76"/>
      <c r="M210" s="75"/>
      <c r="N210" s="75"/>
      <c r="O210" s="175">
        <f t="shared" si="24"/>
        <v>0</v>
      </c>
      <c r="P210" s="87"/>
      <c r="Q210" s="176">
        <f t="shared" si="25"/>
        <v>0</v>
      </c>
      <c r="R210" s="177">
        <f>IF(G210="",0,VLOOKUP(G210,Unvan!$C$4:$D$14,2,FALSE))</f>
        <v>0</v>
      </c>
      <c r="S210" s="94"/>
      <c r="T210" s="94"/>
      <c r="U210" s="178">
        <f t="shared" si="26"/>
        <v>0</v>
      </c>
      <c r="V210" s="76"/>
      <c r="W210" s="89">
        <f t="shared" si="27"/>
        <v>0</v>
      </c>
      <c r="X210" s="180">
        <f t="shared" si="28"/>
        <v>0</v>
      </c>
      <c r="Y210" s="180">
        <f t="shared" si="29"/>
        <v>0</v>
      </c>
      <c r="Z210" s="74">
        <f t="shared" si="30"/>
        <v>0</v>
      </c>
      <c r="AA210" s="64">
        <f t="shared" si="31"/>
        <v>0</v>
      </c>
      <c r="AB210" s="39">
        <f t="shared" si="34"/>
        <v>0</v>
      </c>
      <c r="AC210" s="64">
        <f t="shared" si="32"/>
        <v>0</v>
      </c>
      <c r="AD210" s="64">
        <f t="shared" si="35"/>
        <v>0</v>
      </c>
      <c r="BD210" s="39">
        <f t="shared" si="36"/>
        <v>0</v>
      </c>
      <c r="BE210" s="39">
        <f t="shared" si="37"/>
        <v>0</v>
      </c>
    </row>
    <row r="211" spans="2:57" ht="18">
      <c r="B211" s="169">
        <f t="shared" si="33"/>
        <v>0</v>
      </c>
      <c r="C211" s="172">
        <f>IF(F211=0,0,IF(F211=F210,0,SUM($B$115:B211)))</f>
        <v>0</v>
      </c>
      <c r="D211" s="178">
        <f t="shared" si="38"/>
      </c>
      <c r="E211" s="75"/>
      <c r="F211" s="76"/>
      <c r="G211" s="76"/>
      <c r="H211" s="76"/>
      <c r="I211" s="77"/>
      <c r="J211" s="76"/>
      <c r="K211" s="76"/>
      <c r="L211" s="76"/>
      <c r="M211" s="75"/>
      <c r="N211" s="75"/>
      <c r="O211" s="175">
        <f aca="true" t="shared" si="39" ref="O211:O233">IF(M211&lt;=0,0,N211/M211)</f>
        <v>0</v>
      </c>
      <c r="P211" s="87"/>
      <c r="Q211" s="176">
        <f aca="true" t="shared" si="40" ref="Q211:Q233">ROUND(P211*O211,2)</f>
        <v>0</v>
      </c>
      <c r="R211" s="177">
        <f>IF(G211="",0,VLOOKUP(G211,Unvan!$C$4:$D$14,2,FALSE))</f>
        <v>0</v>
      </c>
      <c r="S211" s="94"/>
      <c r="T211" s="94"/>
      <c r="U211" s="178">
        <f aca="true" t="shared" si="41" ref="U211:U233">S211-T211</f>
        <v>0</v>
      </c>
      <c r="V211" s="76"/>
      <c r="W211" s="89">
        <f aca="true" t="shared" si="42" ref="W211:W233">ROUND((Q211*R211*U211)*$F$108,2)</f>
        <v>0</v>
      </c>
      <c r="X211" s="180">
        <f aca="true" t="shared" si="43" ref="X211:X233">IF(AD211&gt;0,+AD211,IF(AB211&gt;0,+AB211,Z211))</f>
        <v>0</v>
      </c>
      <c r="Y211" s="180">
        <f aca="true" t="shared" si="44" ref="Y211:Y233">I211+W211</f>
        <v>0</v>
      </c>
      <c r="Z211" s="74">
        <f aca="true" t="shared" si="45" ref="Z211:Z233">IF(E211="",0,IF(I211+W211&lt;=$R$108,$J$108,IF(I211+W211&gt;$R$108,$J$109)))</f>
        <v>0</v>
      </c>
      <c r="AA211" s="64">
        <f aca="true" t="shared" si="46" ref="AA211:AA233">IF(I211&gt;$R$109,"Evet",0)</f>
        <v>0</v>
      </c>
      <c r="AB211" s="39">
        <f t="shared" si="34"/>
        <v>0</v>
      </c>
      <c r="AC211" s="64">
        <f aca="true" t="shared" si="47" ref="AC211:AC233">IF(I211&gt;$R$110,"Malesef",0)</f>
        <v>0</v>
      </c>
      <c r="AD211" s="64">
        <f t="shared" si="35"/>
        <v>0</v>
      </c>
      <c r="BD211" s="39">
        <f t="shared" si="36"/>
        <v>0</v>
      </c>
      <c r="BE211" s="39">
        <f t="shared" si="37"/>
        <v>0</v>
      </c>
    </row>
    <row r="212" spans="2:57" ht="18">
      <c r="B212" s="169">
        <f t="shared" si="33"/>
        <v>0</v>
      </c>
      <c r="C212" s="172">
        <f>IF(F212=0,0,IF(F212=F211,0,SUM($B$115:B212)))</f>
        <v>0</v>
      </c>
      <c r="D212" s="178">
        <f t="shared" si="38"/>
      </c>
      <c r="E212" s="75"/>
      <c r="F212" s="76"/>
      <c r="G212" s="76"/>
      <c r="H212" s="76"/>
      <c r="I212" s="77"/>
      <c r="J212" s="76"/>
      <c r="K212" s="76"/>
      <c r="L212" s="76"/>
      <c r="M212" s="75"/>
      <c r="N212" s="75"/>
      <c r="O212" s="175">
        <f t="shared" si="39"/>
        <v>0</v>
      </c>
      <c r="P212" s="87"/>
      <c r="Q212" s="176">
        <f t="shared" si="40"/>
        <v>0</v>
      </c>
      <c r="R212" s="177">
        <f>IF(G212="",0,VLOOKUP(G212,Unvan!$C$4:$D$14,2,FALSE))</f>
        <v>0</v>
      </c>
      <c r="S212" s="94"/>
      <c r="T212" s="94"/>
      <c r="U212" s="178">
        <f t="shared" si="41"/>
        <v>0</v>
      </c>
      <c r="V212" s="76"/>
      <c r="W212" s="89">
        <f t="shared" si="42"/>
        <v>0</v>
      </c>
      <c r="X212" s="180">
        <f t="shared" si="43"/>
        <v>0</v>
      </c>
      <c r="Y212" s="180">
        <f t="shared" si="44"/>
        <v>0</v>
      </c>
      <c r="Z212" s="74">
        <f t="shared" si="45"/>
        <v>0</v>
      </c>
      <c r="AA212" s="64">
        <f t="shared" si="46"/>
        <v>0</v>
      </c>
      <c r="AB212" s="39">
        <f t="shared" si="34"/>
        <v>0</v>
      </c>
      <c r="AC212" s="64">
        <f t="shared" si="47"/>
        <v>0</v>
      </c>
      <c r="AD212" s="64">
        <f t="shared" si="35"/>
        <v>0</v>
      </c>
      <c r="BD212" s="39">
        <f t="shared" si="36"/>
        <v>0</v>
      </c>
      <c r="BE212" s="39">
        <f t="shared" si="37"/>
        <v>0</v>
      </c>
    </row>
    <row r="213" spans="2:57" ht="18">
      <c r="B213" s="169">
        <f t="shared" si="33"/>
        <v>0</v>
      </c>
      <c r="C213" s="172">
        <f>IF(F213=0,0,IF(F213=F212,0,SUM($B$115:B213)))</f>
        <v>0</v>
      </c>
      <c r="D213" s="178">
        <f t="shared" si="38"/>
      </c>
      <c r="E213" s="75"/>
      <c r="F213" s="76"/>
      <c r="G213" s="76"/>
      <c r="H213" s="76"/>
      <c r="I213" s="77"/>
      <c r="J213" s="76"/>
      <c r="K213" s="76"/>
      <c r="L213" s="76"/>
      <c r="M213" s="75"/>
      <c r="N213" s="75"/>
      <c r="O213" s="175">
        <f t="shared" si="39"/>
        <v>0</v>
      </c>
      <c r="P213" s="87"/>
      <c r="Q213" s="176">
        <f t="shared" si="40"/>
        <v>0</v>
      </c>
      <c r="R213" s="177">
        <f>IF(G213="",0,VLOOKUP(G213,Unvan!$C$4:$D$14,2,FALSE))</f>
        <v>0</v>
      </c>
      <c r="S213" s="94"/>
      <c r="T213" s="94"/>
      <c r="U213" s="178">
        <f t="shared" si="41"/>
        <v>0</v>
      </c>
      <c r="V213" s="76"/>
      <c r="W213" s="89">
        <f t="shared" si="42"/>
        <v>0</v>
      </c>
      <c r="X213" s="180">
        <f t="shared" si="43"/>
        <v>0</v>
      </c>
      <c r="Y213" s="180">
        <f t="shared" si="44"/>
        <v>0</v>
      </c>
      <c r="Z213" s="74">
        <f t="shared" si="45"/>
        <v>0</v>
      </c>
      <c r="AA213" s="64">
        <f t="shared" si="46"/>
        <v>0</v>
      </c>
      <c r="AB213" s="39">
        <f t="shared" si="34"/>
        <v>0</v>
      </c>
      <c r="AC213" s="64">
        <f t="shared" si="47"/>
        <v>0</v>
      </c>
      <c r="AD213" s="64">
        <f t="shared" si="35"/>
        <v>0</v>
      </c>
      <c r="BD213" s="39">
        <f t="shared" si="36"/>
        <v>0</v>
      </c>
      <c r="BE213" s="39">
        <f t="shared" si="37"/>
        <v>0</v>
      </c>
    </row>
    <row r="214" spans="2:57" ht="18">
      <c r="B214" s="169">
        <f t="shared" si="33"/>
        <v>0</v>
      </c>
      <c r="C214" s="172">
        <f>IF(F214=0,0,IF(F214=F213,0,SUM($B$115:B214)))</f>
        <v>0</v>
      </c>
      <c r="D214" s="178">
        <f t="shared" si="38"/>
      </c>
      <c r="E214" s="75"/>
      <c r="F214" s="76"/>
      <c r="G214" s="76"/>
      <c r="H214" s="76"/>
      <c r="I214" s="77"/>
      <c r="J214" s="76"/>
      <c r="K214" s="76"/>
      <c r="L214" s="76"/>
      <c r="M214" s="75"/>
      <c r="N214" s="75"/>
      <c r="O214" s="175">
        <f t="shared" si="39"/>
        <v>0</v>
      </c>
      <c r="P214" s="87"/>
      <c r="Q214" s="176">
        <f t="shared" si="40"/>
        <v>0</v>
      </c>
      <c r="R214" s="177">
        <f>IF(G214="",0,VLOOKUP(G214,Unvan!$C$4:$D$14,2,FALSE))</f>
        <v>0</v>
      </c>
      <c r="S214" s="94"/>
      <c r="T214" s="94"/>
      <c r="U214" s="178">
        <f t="shared" si="41"/>
        <v>0</v>
      </c>
      <c r="V214" s="76"/>
      <c r="W214" s="89">
        <f t="shared" si="42"/>
        <v>0</v>
      </c>
      <c r="X214" s="180">
        <f t="shared" si="43"/>
        <v>0</v>
      </c>
      <c r="Y214" s="180">
        <f t="shared" si="44"/>
        <v>0</v>
      </c>
      <c r="Z214" s="74">
        <f t="shared" si="45"/>
        <v>0</v>
      </c>
      <c r="AA214" s="64">
        <f t="shared" si="46"/>
        <v>0</v>
      </c>
      <c r="AB214" s="39">
        <f t="shared" si="34"/>
        <v>0</v>
      </c>
      <c r="AC214" s="64">
        <f t="shared" si="47"/>
        <v>0</v>
      </c>
      <c r="AD214" s="64">
        <f t="shared" si="35"/>
        <v>0</v>
      </c>
      <c r="BD214" s="39">
        <f t="shared" si="36"/>
        <v>0</v>
      </c>
      <c r="BE214" s="39">
        <f t="shared" si="37"/>
        <v>0</v>
      </c>
    </row>
    <row r="215" spans="2:57" ht="18">
      <c r="B215" s="169">
        <f t="shared" si="33"/>
        <v>0</v>
      </c>
      <c r="C215" s="172">
        <f>IF(F215=0,0,IF(F215=F214,0,SUM($B$115:B215)))</f>
        <v>0</v>
      </c>
      <c r="D215" s="178">
        <f t="shared" si="38"/>
      </c>
      <c r="E215" s="75"/>
      <c r="F215" s="76"/>
      <c r="G215" s="76"/>
      <c r="H215" s="76"/>
      <c r="I215" s="77"/>
      <c r="J215" s="76"/>
      <c r="K215" s="76"/>
      <c r="L215" s="76"/>
      <c r="M215" s="75"/>
      <c r="N215" s="75"/>
      <c r="O215" s="175">
        <f t="shared" si="39"/>
        <v>0</v>
      </c>
      <c r="P215" s="87"/>
      <c r="Q215" s="176">
        <f t="shared" si="40"/>
        <v>0</v>
      </c>
      <c r="R215" s="177">
        <f>IF(G215="",0,VLOOKUP(G215,Unvan!$C$4:$D$14,2,FALSE))</f>
        <v>0</v>
      </c>
      <c r="S215" s="94"/>
      <c r="T215" s="94"/>
      <c r="U215" s="178">
        <f t="shared" si="41"/>
        <v>0</v>
      </c>
      <c r="V215" s="76"/>
      <c r="W215" s="89">
        <f t="shared" si="42"/>
        <v>0</v>
      </c>
      <c r="X215" s="180">
        <f t="shared" si="43"/>
        <v>0</v>
      </c>
      <c r="Y215" s="180">
        <f t="shared" si="44"/>
        <v>0</v>
      </c>
      <c r="Z215" s="74">
        <f t="shared" si="45"/>
        <v>0</v>
      </c>
      <c r="AA215" s="64">
        <f t="shared" si="46"/>
        <v>0</v>
      </c>
      <c r="AB215" s="39">
        <f t="shared" si="34"/>
        <v>0</v>
      </c>
      <c r="AC215" s="64">
        <f t="shared" si="47"/>
        <v>0</v>
      </c>
      <c r="AD215" s="64">
        <f t="shared" si="35"/>
        <v>0</v>
      </c>
      <c r="BD215" s="39">
        <f t="shared" si="36"/>
        <v>0</v>
      </c>
      <c r="BE215" s="39">
        <f t="shared" si="37"/>
        <v>0</v>
      </c>
    </row>
    <row r="216" spans="2:57" ht="18">
      <c r="B216" s="169">
        <f t="shared" si="33"/>
        <v>0</v>
      </c>
      <c r="C216" s="172">
        <f>IF(F216=0,0,IF(F216=F215,0,SUM($B$115:B216)))</f>
        <v>0</v>
      </c>
      <c r="D216" s="178">
        <f t="shared" si="38"/>
      </c>
      <c r="E216" s="75"/>
      <c r="F216" s="76"/>
      <c r="G216" s="76"/>
      <c r="H216" s="76"/>
      <c r="I216" s="77"/>
      <c r="J216" s="76"/>
      <c r="K216" s="76"/>
      <c r="L216" s="76"/>
      <c r="M216" s="75"/>
      <c r="N216" s="75"/>
      <c r="O216" s="175">
        <f t="shared" si="39"/>
        <v>0</v>
      </c>
      <c r="P216" s="87"/>
      <c r="Q216" s="176">
        <f t="shared" si="40"/>
        <v>0</v>
      </c>
      <c r="R216" s="177">
        <f>IF(G216="",0,VLOOKUP(G216,Unvan!$C$4:$D$14,2,FALSE))</f>
        <v>0</v>
      </c>
      <c r="S216" s="94"/>
      <c r="T216" s="94"/>
      <c r="U216" s="178">
        <f t="shared" si="41"/>
        <v>0</v>
      </c>
      <c r="V216" s="76"/>
      <c r="W216" s="89">
        <f t="shared" si="42"/>
        <v>0</v>
      </c>
      <c r="X216" s="180">
        <f t="shared" si="43"/>
        <v>0</v>
      </c>
      <c r="Y216" s="180">
        <f t="shared" si="44"/>
        <v>0</v>
      </c>
      <c r="Z216" s="74">
        <f t="shared" si="45"/>
        <v>0</v>
      </c>
      <c r="AA216" s="64">
        <f t="shared" si="46"/>
        <v>0</v>
      </c>
      <c r="AB216" s="39">
        <f t="shared" si="34"/>
        <v>0</v>
      </c>
      <c r="AC216" s="64">
        <f t="shared" si="47"/>
        <v>0</v>
      </c>
      <c r="AD216" s="64">
        <f t="shared" si="35"/>
        <v>0</v>
      </c>
      <c r="BD216" s="39">
        <f t="shared" si="36"/>
        <v>0</v>
      </c>
      <c r="BE216" s="39">
        <f t="shared" si="37"/>
        <v>0</v>
      </c>
    </row>
    <row r="217" spans="2:57" ht="18">
      <c r="B217" s="169">
        <f t="shared" si="33"/>
        <v>0</v>
      </c>
      <c r="C217" s="172">
        <f>IF(F217=0,0,IF(F217=F216,0,SUM($B$115:B217)))</f>
        <v>0</v>
      </c>
      <c r="D217" s="178">
        <f t="shared" si="38"/>
      </c>
      <c r="E217" s="75"/>
      <c r="F217" s="76"/>
      <c r="G217" s="76"/>
      <c r="H217" s="76"/>
      <c r="I217" s="77"/>
      <c r="J217" s="76"/>
      <c r="K217" s="76"/>
      <c r="L217" s="76"/>
      <c r="M217" s="75"/>
      <c r="N217" s="75"/>
      <c r="O217" s="175">
        <f t="shared" si="39"/>
        <v>0</v>
      </c>
      <c r="P217" s="87"/>
      <c r="Q217" s="176">
        <f t="shared" si="40"/>
        <v>0</v>
      </c>
      <c r="R217" s="177">
        <f>IF(G217="",0,VLOOKUP(G217,Unvan!$C$4:$D$14,2,FALSE))</f>
        <v>0</v>
      </c>
      <c r="S217" s="94"/>
      <c r="T217" s="94"/>
      <c r="U217" s="178">
        <f t="shared" si="41"/>
        <v>0</v>
      </c>
      <c r="V217" s="76"/>
      <c r="W217" s="89">
        <f t="shared" si="42"/>
        <v>0</v>
      </c>
      <c r="X217" s="180">
        <f t="shared" si="43"/>
        <v>0</v>
      </c>
      <c r="Y217" s="180">
        <f t="shared" si="44"/>
        <v>0</v>
      </c>
      <c r="Z217" s="74">
        <f t="shared" si="45"/>
        <v>0</v>
      </c>
      <c r="AA217" s="64">
        <f t="shared" si="46"/>
        <v>0</v>
      </c>
      <c r="AB217" s="39">
        <f t="shared" si="34"/>
        <v>0</v>
      </c>
      <c r="AC217" s="64">
        <f t="shared" si="47"/>
        <v>0</v>
      </c>
      <c r="AD217" s="64">
        <f t="shared" si="35"/>
        <v>0</v>
      </c>
      <c r="BD217" s="39">
        <f t="shared" si="36"/>
        <v>0</v>
      </c>
      <c r="BE217" s="39">
        <f t="shared" si="37"/>
        <v>0</v>
      </c>
    </row>
    <row r="218" spans="2:57" ht="18">
      <c r="B218" s="169">
        <f t="shared" si="33"/>
        <v>0</v>
      </c>
      <c r="C218" s="172">
        <f>IF(F218=0,0,IF(F218=F217,0,SUM($B$115:B218)))</f>
        <v>0</v>
      </c>
      <c r="D218" s="178">
        <f t="shared" si="38"/>
      </c>
      <c r="E218" s="75"/>
      <c r="F218" s="76"/>
      <c r="G218" s="76"/>
      <c r="H218" s="76"/>
      <c r="I218" s="77"/>
      <c r="J218" s="76"/>
      <c r="K218" s="76"/>
      <c r="L218" s="76"/>
      <c r="M218" s="75"/>
      <c r="N218" s="75"/>
      <c r="O218" s="175">
        <f t="shared" si="39"/>
        <v>0</v>
      </c>
      <c r="P218" s="87"/>
      <c r="Q218" s="176">
        <f t="shared" si="40"/>
        <v>0</v>
      </c>
      <c r="R218" s="177">
        <f>IF(G218="",0,VLOOKUP(G218,Unvan!$C$4:$D$14,2,FALSE))</f>
        <v>0</v>
      </c>
      <c r="S218" s="94"/>
      <c r="T218" s="94"/>
      <c r="U218" s="178">
        <f t="shared" si="41"/>
        <v>0</v>
      </c>
      <c r="V218" s="76"/>
      <c r="W218" s="89">
        <f t="shared" si="42"/>
        <v>0</v>
      </c>
      <c r="X218" s="180">
        <f t="shared" si="43"/>
        <v>0</v>
      </c>
      <c r="Y218" s="180">
        <f t="shared" si="44"/>
        <v>0</v>
      </c>
      <c r="Z218" s="74">
        <f t="shared" si="45"/>
        <v>0</v>
      </c>
      <c r="AA218" s="64">
        <f t="shared" si="46"/>
        <v>0</v>
      </c>
      <c r="AB218" s="39">
        <f t="shared" si="34"/>
        <v>0</v>
      </c>
      <c r="AC218" s="64">
        <f t="shared" si="47"/>
        <v>0</v>
      </c>
      <c r="AD218" s="64">
        <f t="shared" si="35"/>
        <v>0</v>
      </c>
      <c r="BD218" s="39">
        <f t="shared" si="36"/>
        <v>0</v>
      </c>
      <c r="BE218" s="39">
        <f t="shared" si="37"/>
        <v>0</v>
      </c>
    </row>
    <row r="219" spans="2:57" ht="18">
      <c r="B219" s="169">
        <f t="shared" si="33"/>
        <v>0</v>
      </c>
      <c r="C219" s="172">
        <f>IF(F219=0,0,IF(F219=F218,0,SUM($B$115:B219)))</f>
        <v>0</v>
      </c>
      <c r="D219" s="178">
        <f t="shared" si="38"/>
      </c>
      <c r="E219" s="75"/>
      <c r="F219" s="76"/>
      <c r="G219" s="76"/>
      <c r="H219" s="76"/>
      <c r="I219" s="77"/>
      <c r="J219" s="76"/>
      <c r="K219" s="76"/>
      <c r="L219" s="76"/>
      <c r="M219" s="75"/>
      <c r="N219" s="75"/>
      <c r="O219" s="175">
        <f t="shared" si="39"/>
        <v>0</v>
      </c>
      <c r="P219" s="87"/>
      <c r="Q219" s="176">
        <f t="shared" si="40"/>
        <v>0</v>
      </c>
      <c r="R219" s="177">
        <f>IF(G219="",0,VLOOKUP(G219,Unvan!$C$4:$D$14,2,FALSE))</f>
        <v>0</v>
      </c>
      <c r="S219" s="94"/>
      <c r="T219" s="94"/>
      <c r="U219" s="178">
        <f t="shared" si="41"/>
        <v>0</v>
      </c>
      <c r="V219" s="76"/>
      <c r="W219" s="89">
        <f t="shared" si="42"/>
        <v>0</v>
      </c>
      <c r="X219" s="180">
        <f t="shared" si="43"/>
        <v>0</v>
      </c>
      <c r="Y219" s="180">
        <f t="shared" si="44"/>
        <v>0</v>
      </c>
      <c r="Z219" s="74">
        <f t="shared" si="45"/>
        <v>0</v>
      </c>
      <c r="AA219" s="64">
        <f t="shared" si="46"/>
        <v>0</v>
      </c>
      <c r="AB219" s="39">
        <f t="shared" si="34"/>
        <v>0</v>
      </c>
      <c r="AC219" s="64">
        <f t="shared" si="47"/>
        <v>0</v>
      </c>
      <c r="AD219" s="64">
        <f t="shared" si="35"/>
        <v>0</v>
      </c>
      <c r="BD219" s="39">
        <f t="shared" si="36"/>
        <v>0</v>
      </c>
      <c r="BE219" s="39">
        <f t="shared" si="37"/>
        <v>0</v>
      </c>
    </row>
    <row r="220" spans="2:57" ht="18">
      <c r="B220" s="169">
        <f t="shared" si="33"/>
        <v>0</v>
      </c>
      <c r="C220" s="172">
        <f>IF(F220=0,0,IF(F220=F219,0,SUM($B$115:B220)))</f>
        <v>0</v>
      </c>
      <c r="D220" s="178">
        <f t="shared" si="38"/>
      </c>
      <c r="E220" s="75"/>
      <c r="F220" s="76"/>
      <c r="G220" s="76"/>
      <c r="H220" s="76"/>
      <c r="I220" s="77"/>
      <c r="J220" s="76"/>
      <c r="K220" s="76"/>
      <c r="L220" s="76"/>
      <c r="M220" s="75"/>
      <c r="N220" s="75"/>
      <c r="O220" s="175">
        <f t="shared" si="39"/>
        <v>0</v>
      </c>
      <c r="P220" s="87"/>
      <c r="Q220" s="176">
        <f t="shared" si="40"/>
        <v>0</v>
      </c>
      <c r="R220" s="177">
        <f>IF(G220="",0,VLOOKUP(G220,Unvan!$C$4:$D$14,2,FALSE))</f>
        <v>0</v>
      </c>
      <c r="S220" s="94"/>
      <c r="T220" s="94"/>
      <c r="U220" s="178">
        <f t="shared" si="41"/>
        <v>0</v>
      </c>
      <c r="V220" s="76"/>
      <c r="W220" s="89">
        <f t="shared" si="42"/>
        <v>0</v>
      </c>
      <c r="X220" s="180">
        <f t="shared" si="43"/>
        <v>0</v>
      </c>
      <c r="Y220" s="180">
        <f t="shared" si="44"/>
        <v>0</v>
      </c>
      <c r="Z220" s="74">
        <f t="shared" si="45"/>
        <v>0</v>
      </c>
      <c r="AA220" s="64">
        <f t="shared" si="46"/>
        <v>0</v>
      </c>
      <c r="AB220" s="39">
        <f t="shared" si="34"/>
        <v>0</v>
      </c>
      <c r="AC220" s="64">
        <f t="shared" si="47"/>
        <v>0</v>
      </c>
      <c r="AD220" s="64">
        <f t="shared" si="35"/>
        <v>0</v>
      </c>
      <c r="BD220" s="39">
        <f t="shared" si="36"/>
        <v>0</v>
      </c>
      <c r="BE220" s="39">
        <f t="shared" si="37"/>
        <v>0</v>
      </c>
    </row>
    <row r="221" spans="2:57" ht="18">
      <c r="B221" s="169">
        <f t="shared" si="33"/>
        <v>0</v>
      </c>
      <c r="C221" s="172">
        <f>IF(F221=0,0,IF(F221=F220,0,SUM($B$115:B221)))</f>
        <v>0</v>
      </c>
      <c r="D221" s="178">
        <f t="shared" si="38"/>
      </c>
      <c r="E221" s="75"/>
      <c r="F221" s="76"/>
      <c r="G221" s="76"/>
      <c r="H221" s="76"/>
      <c r="I221" s="77"/>
      <c r="J221" s="76"/>
      <c r="K221" s="76"/>
      <c r="L221" s="76"/>
      <c r="M221" s="75"/>
      <c r="N221" s="75"/>
      <c r="O221" s="175">
        <f t="shared" si="39"/>
        <v>0</v>
      </c>
      <c r="P221" s="87"/>
      <c r="Q221" s="176">
        <f t="shared" si="40"/>
        <v>0</v>
      </c>
      <c r="R221" s="177">
        <f>IF(G221="",0,VLOOKUP(G221,Unvan!$C$4:$D$14,2,FALSE))</f>
        <v>0</v>
      </c>
      <c r="S221" s="94"/>
      <c r="T221" s="94"/>
      <c r="U221" s="178">
        <f t="shared" si="41"/>
        <v>0</v>
      </c>
      <c r="V221" s="76"/>
      <c r="W221" s="89">
        <f t="shared" si="42"/>
        <v>0</v>
      </c>
      <c r="X221" s="180">
        <f t="shared" si="43"/>
        <v>0</v>
      </c>
      <c r="Y221" s="180">
        <f t="shared" si="44"/>
        <v>0</v>
      </c>
      <c r="Z221" s="74">
        <f t="shared" si="45"/>
        <v>0</v>
      </c>
      <c r="AA221" s="64">
        <f t="shared" si="46"/>
        <v>0</v>
      </c>
      <c r="AB221" s="39">
        <f t="shared" si="34"/>
        <v>0</v>
      </c>
      <c r="AC221" s="64">
        <f t="shared" si="47"/>
        <v>0</v>
      </c>
      <c r="AD221" s="64">
        <f t="shared" si="35"/>
        <v>0</v>
      </c>
      <c r="BD221" s="39">
        <f t="shared" si="36"/>
        <v>0</v>
      </c>
      <c r="BE221" s="39">
        <f t="shared" si="37"/>
        <v>0</v>
      </c>
    </row>
    <row r="222" spans="2:57" ht="18">
      <c r="B222" s="169">
        <f t="shared" si="33"/>
        <v>0</v>
      </c>
      <c r="C222" s="172">
        <f>IF(F222=0,0,IF(F222=F221,0,SUM($B$115:B222)))</f>
        <v>0</v>
      </c>
      <c r="D222" s="178">
        <f t="shared" si="38"/>
      </c>
      <c r="E222" s="75"/>
      <c r="F222" s="76"/>
      <c r="G222" s="76"/>
      <c r="H222" s="76"/>
      <c r="I222" s="77"/>
      <c r="J222" s="76"/>
      <c r="K222" s="76"/>
      <c r="L222" s="76"/>
      <c r="M222" s="75"/>
      <c r="N222" s="75"/>
      <c r="O222" s="175">
        <f t="shared" si="39"/>
        <v>0</v>
      </c>
      <c r="P222" s="87"/>
      <c r="Q222" s="176">
        <f t="shared" si="40"/>
        <v>0</v>
      </c>
      <c r="R222" s="177">
        <f>IF(G222="",0,VLOOKUP(G222,Unvan!$C$4:$D$14,2,FALSE))</f>
        <v>0</v>
      </c>
      <c r="S222" s="94"/>
      <c r="T222" s="94"/>
      <c r="U222" s="178">
        <f t="shared" si="41"/>
        <v>0</v>
      </c>
      <c r="V222" s="76"/>
      <c r="W222" s="89">
        <f t="shared" si="42"/>
        <v>0</v>
      </c>
      <c r="X222" s="180">
        <f t="shared" si="43"/>
        <v>0</v>
      </c>
      <c r="Y222" s="180">
        <f t="shared" si="44"/>
        <v>0</v>
      </c>
      <c r="Z222" s="74">
        <f t="shared" si="45"/>
        <v>0</v>
      </c>
      <c r="AA222" s="64">
        <f t="shared" si="46"/>
        <v>0</v>
      </c>
      <c r="AB222" s="39">
        <f t="shared" si="34"/>
        <v>0</v>
      </c>
      <c r="AC222" s="64">
        <f t="shared" si="47"/>
        <v>0</v>
      </c>
      <c r="AD222" s="64">
        <f t="shared" si="35"/>
        <v>0</v>
      </c>
      <c r="BD222" s="39">
        <f t="shared" si="36"/>
        <v>0</v>
      </c>
      <c r="BE222" s="39">
        <f t="shared" si="37"/>
        <v>0</v>
      </c>
    </row>
    <row r="223" spans="2:57" ht="18">
      <c r="B223" s="169">
        <f t="shared" si="33"/>
        <v>0</v>
      </c>
      <c r="C223" s="172">
        <f>IF(F223=0,0,IF(F223=F222,0,SUM($B$115:B223)))</f>
        <v>0</v>
      </c>
      <c r="D223" s="178">
        <f t="shared" si="38"/>
      </c>
      <c r="E223" s="75"/>
      <c r="F223" s="76"/>
      <c r="G223" s="76"/>
      <c r="H223" s="76"/>
      <c r="I223" s="77"/>
      <c r="J223" s="76"/>
      <c r="K223" s="76"/>
      <c r="L223" s="76"/>
      <c r="M223" s="75"/>
      <c r="N223" s="75"/>
      <c r="O223" s="175">
        <f t="shared" si="39"/>
        <v>0</v>
      </c>
      <c r="P223" s="87"/>
      <c r="Q223" s="176">
        <f t="shared" si="40"/>
        <v>0</v>
      </c>
      <c r="R223" s="177">
        <f>IF(G223="",0,VLOOKUP(G223,Unvan!$C$4:$D$14,2,FALSE))</f>
        <v>0</v>
      </c>
      <c r="S223" s="94"/>
      <c r="T223" s="94"/>
      <c r="U223" s="178">
        <f t="shared" si="41"/>
        <v>0</v>
      </c>
      <c r="V223" s="76"/>
      <c r="W223" s="89">
        <f t="shared" si="42"/>
        <v>0</v>
      </c>
      <c r="X223" s="180">
        <f t="shared" si="43"/>
        <v>0</v>
      </c>
      <c r="Y223" s="180">
        <f t="shared" si="44"/>
        <v>0</v>
      </c>
      <c r="Z223" s="74">
        <f t="shared" si="45"/>
        <v>0</v>
      </c>
      <c r="AA223" s="64">
        <f t="shared" si="46"/>
        <v>0</v>
      </c>
      <c r="AB223" s="39">
        <f t="shared" si="34"/>
        <v>0</v>
      </c>
      <c r="AC223" s="64">
        <f t="shared" si="47"/>
        <v>0</v>
      </c>
      <c r="AD223" s="64">
        <f t="shared" si="35"/>
        <v>0</v>
      </c>
      <c r="BD223" s="39">
        <f t="shared" si="36"/>
        <v>0</v>
      </c>
      <c r="BE223" s="39">
        <f t="shared" si="37"/>
        <v>0</v>
      </c>
    </row>
    <row r="224" spans="2:57" ht="18">
      <c r="B224" s="169">
        <f t="shared" si="33"/>
        <v>0</v>
      </c>
      <c r="C224" s="172">
        <f>IF(F224=0,0,IF(F224=F223,0,SUM($B$115:B224)))</f>
        <v>0</v>
      </c>
      <c r="D224" s="178">
        <f t="shared" si="38"/>
      </c>
      <c r="E224" s="75"/>
      <c r="F224" s="76"/>
      <c r="G224" s="76"/>
      <c r="H224" s="76"/>
      <c r="I224" s="77"/>
      <c r="J224" s="76"/>
      <c r="K224" s="76"/>
      <c r="L224" s="76"/>
      <c r="M224" s="75"/>
      <c r="N224" s="75"/>
      <c r="O224" s="175">
        <f t="shared" si="39"/>
        <v>0</v>
      </c>
      <c r="P224" s="87"/>
      <c r="Q224" s="176">
        <f t="shared" si="40"/>
        <v>0</v>
      </c>
      <c r="R224" s="177">
        <f>IF(G224="",0,VLOOKUP(G224,Unvan!$C$4:$D$14,2,FALSE))</f>
        <v>0</v>
      </c>
      <c r="S224" s="94"/>
      <c r="T224" s="94"/>
      <c r="U224" s="178">
        <f t="shared" si="41"/>
        <v>0</v>
      </c>
      <c r="V224" s="76"/>
      <c r="W224" s="89">
        <f t="shared" si="42"/>
        <v>0</v>
      </c>
      <c r="X224" s="180">
        <f t="shared" si="43"/>
        <v>0</v>
      </c>
      <c r="Y224" s="180">
        <f t="shared" si="44"/>
        <v>0</v>
      </c>
      <c r="Z224" s="74">
        <f t="shared" si="45"/>
        <v>0</v>
      </c>
      <c r="AA224" s="64">
        <f t="shared" si="46"/>
        <v>0</v>
      </c>
      <c r="AB224" s="39">
        <f t="shared" si="34"/>
        <v>0</v>
      </c>
      <c r="AC224" s="64">
        <f t="shared" si="47"/>
        <v>0</v>
      </c>
      <c r="AD224" s="64">
        <f t="shared" si="35"/>
        <v>0</v>
      </c>
      <c r="BD224" s="39">
        <f t="shared" si="36"/>
        <v>0</v>
      </c>
      <c r="BE224" s="39">
        <f t="shared" si="37"/>
        <v>0</v>
      </c>
    </row>
    <row r="225" spans="2:57" ht="18">
      <c r="B225" s="169">
        <f t="shared" si="33"/>
        <v>0</v>
      </c>
      <c r="C225" s="172">
        <f>IF(F225=0,0,IF(F225=F224,0,SUM($B$115:B225)))</f>
        <v>0</v>
      </c>
      <c r="D225" s="178">
        <f t="shared" si="38"/>
      </c>
      <c r="E225" s="75"/>
      <c r="F225" s="76"/>
      <c r="G225" s="76"/>
      <c r="H225" s="76"/>
      <c r="I225" s="77"/>
      <c r="J225" s="76"/>
      <c r="K225" s="76"/>
      <c r="L225" s="76"/>
      <c r="M225" s="75"/>
      <c r="N225" s="75"/>
      <c r="O225" s="175">
        <f t="shared" si="39"/>
        <v>0</v>
      </c>
      <c r="P225" s="87"/>
      <c r="Q225" s="176">
        <f t="shared" si="40"/>
        <v>0</v>
      </c>
      <c r="R225" s="177">
        <f>IF(G225="",0,VLOOKUP(G225,Unvan!$C$4:$D$14,2,FALSE))</f>
        <v>0</v>
      </c>
      <c r="S225" s="94"/>
      <c r="T225" s="94"/>
      <c r="U225" s="178">
        <f t="shared" si="41"/>
        <v>0</v>
      </c>
      <c r="V225" s="76"/>
      <c r="W225" s="89">
        <f t="shared" si="42"/>
        <v>0</v>
      </c>
      <c r="X225" s="180">
        <f t="shared" si="43"/>
        <v>0</v>
      </c>
      <c r="Y225" s="180">
        <f t="shared" si="44"/>
        <v>0</v>
      </c>
      <c r="Z225" s="74">
        <f t="shared" si="45"/>
        <v>0</v>
      </c>
      <c r="AA225" s="64">
        <f t="shared" si="46"/>
        <v>0</v>
      </c>
      <c r="AB225" s="39">
        <f t="shared" si="34"/>
        <v>0</v>
      </c>
      <c r="AC225" s="64">
        <f t="shared" si="47"/>
        <v>0</v>
      </c>
      <c r="AD225" s="64">
        <f t="shared" si="35"/>
        <v>0</v>
      </c>
      <c r="BD225" s="39">
        <f t="shared" si="36"/>
        <v>0</v>
      </c>
      <c r="BE225" s="39">
        <f t="shared" si="37"/>
        <v>0</v>
      </c>
    </row>
    <row r="226" spans="2:57" ht="18">
      <c r="B226" s="169">
        <f t="shared" si="33"/>
        <v>0</v>
      </c>
      <c r="C226" s="172">
        <f>IF(F226=0,0,IF(F226=F225,0,SUM($B$115:B226)))</f>
        <v>0</v>
      </c>
      <c r="D226" s="178">
        <f t="shared" si="38"/>
      </c>
      <c r="E226" s="75"/>
      <c r="F226" s="76"/>
      <c r="G226" s="76"/>
      <c r="H226" s="76"/>
      <c r="I226" s="77"/>
      <c r="J226" s="76"/>
      <c r="K226" s="76"/>
      <c r="L226" s="76"/>
      <c r="M226" s="75"/>
      <c r="N226" s="75"/>
      <c r="O226" s="175">
        <f t="shared" si="39"/>
        <v>0</v>
      </c>
      <c r="P226" s="87"/>
      <c r="Q226" s="176">
        <f t="shared" si="40"/>
        <v>0</v>
      </c>
      <c r="R226" s="177">
        <f>IF(G226="",0,VLOOKUP(G226,Unvan!$C$4:$D$14,2,FALSE))</f>
        <v>0</v>
      </c>
      <c r="S226" s="94"/>
      <c r="T226" s="94"/>
      <c r="U226" s="178">
        <f t="shared" si="41"/>
        <v>0</v>
      </c>
      <c r="V226" s="76"/>
      <c r="W226" s="89">
        <f t="shared" si="42"/>
        <v>0</v>
      </c>
      <c r="X226" s="180">
        <f t="shared" si="43"/>
        <v>0</v>
      </c>
      <c r="Y226" s="180">
        <f t="shared" si="44"/>
        <v>0</v>
      </c>
      <c r="Z226" s="74">
        <f t="shared" si="45"/>
        <v>0</v>
      </c>
      <c r="AA226" s="64">
        <f t="shared" si="46"/>
        <v>0</v>
      </c>
      <c r="AB226" s="39">
        <f t="shared" si="34"/>
        <v>0</v>
      </c>
      <c r="AC226" s="64">
        <f t="shared" si="47"/>
        <v>0</v>
      </c>
      <c r="AD226" s="64">
        <f t="shared" si="35"/>
        <v>0</v>
      </c>
      <c r="BD226" s="39">
        <f t="shared" si="36"/>
        <v>0</v>
      </c>
      <c r="BE226" s="39">
        <f t="shared" si="37"/>
        <v>0</v>
      </c>
    </row>
    <row r="227" spans="2:57" ht="18">
      <c r="B227" s="169">
        <f t="shared" si="33"/>
        <v>0</v>
      </c>
      <c r="C227" s="172">
        <f>IF(F227=0,0,IF(F227=F226,0,SUM($B$115:B227)))</f>
        <v>0</v>
      </c>
      <c r="D227" s="178">
        <f t="shared" si="38"/>
      </c>
      <c r="E227" s="75"/>
      <c r="F227" s="76"/>
      <c r="G227" s="76"/>
      <c r="H227" s="76"/>
      <c r="I227" s="77"/>
      <c r="J227" s="76"/>
      <c r="K227" s="76"/>
      <c r="L227" s="76"/>
      <c r="M227" s="75"/>
      <c r="N227" s="75"/>
      <c r="O227" s="175">
        <f t="shared" si="39"/>
        <v>0</v>
      </c>
      <c r="P227" s="87"/>
      <c r="Q227" s="176">
        <f t="shared" si="40"/>
        <v>0</v>
      </c>
      <c r="R227" s="177">
        <f>IF(G227="",0,VLOOKUP(G227,Unvan!$C$4:$D$14,2,FALSE))</f>
        <v>0</v>
      </c>
      <c r="S227" s="94"/>
      <c r="T227" s="94"/>
      <c r="U227" s="178">
        <f t="shared" si="41"/>
        <v>0</v>
      </c>
      <c r="V227" s="76"/>
      <c r="W227" s="89">
        <f t="shared" si="42"/>
        <v>0</v>
      </c>
      <c r="X227" s="180">
        <f t="shared" si="43"/>
        <v>0</v>
      </c>
      <c r="Y227" s="180">
        <f t="shared" si="44"/>
        <v>0</v>
      </c>
      <c r="Z227" s="74">
        <f t="shared" si="45"/>
        <v>0</v>
      </c>
      <c r="AA227" s="64">
        <f t="shared" si="46"/>
        <v>0</v>
      </c>
      <c r="AB227" s="39">
        <f t="shared" si="34"/>
        <v>0</v>
      </c>
      <c r="AC227" s="64">
        <f t="shared" si="47"/>
        <v>0</v>
      </c>
      <c r="AD227" s="64">
        <f t="shared" si="35"/>
        <v>0</v>
      </c>
      <c r="BD227" s="39">
        <f t="shared" si="36"/>
        <v>0</v>
      </c>
      <c r="BE227" s="39">
        <f t="shared" si="37"/>
        <v>0</v>
      </c>
    </row>
    <row r="228" spans="2:57" ht="18">
      <c r="B228" s="169">
        <f t="shared" si="33"/>
        <v>0</v>
      </c>
      <c r="C228" s="172">
        <f>IF(F228=0,0,IF(F228=F227,0,SUM($B$115:B228)))</f>
        <v>0</v>
      </c>
      <c r="D228" s="178">
        <f t="shared" si="38"/>
      </c>
      <c r="E228" s="75"/>
      <c r="F228" s="76"/>
      <c r="G228" s="76"/>
      <c r="H228" s="76"/>
      <c r="I228" s="77"/>
      <c r="J228" s="76"/>
      <c r="K228" s="76"/>
      <c r="L228" s="76"/>
      <c r="M228" s="75"/>
      <c r="N228" s="75"/>
      <c r="O228" s="175">
        <f t="shared" si="39"/>
        <v>0</v>
      </c>
      <c r="P228" s="87"/>
      <c r="Q228" s="176">
        <f t="shared" si="40"/>
        <v>0</v>
      </c>
      <c r="R228" s="177">
        <f>IF(G228="",0,VLOOKUP(G228,Unvan!$C$4:$D$14,2,FALSE))</f>
        <v>0</v>
      </c>
      <c r="S228" s="94"/>
      <c r="T228" s="94"/>
      <c r="U228" s="178">
        <f t="shared" si="41"/>
        <v>0</v>
      </c>
      <c r="V228" s="76"/>
      <c r="W228" s="89">
        <f t="shared" si="42"/>
        <v>0</v>
      </c>
      <c r="X228" s="180">
        <f t="shared" si="43"/>
        <v>0</v>
      </c>
      <c r="Y228" s="180">
        <f t="shared" si="44"/>
        <v>0</v>
      </c>
      <c r="Z228" s="74">
        <f t="shared" si="45"/>
        <v>0</v>
      </c>
      <c r="AA228" s="64">
        <f t="shared" si="46"/>
        <v>0</v>
      </c>
      <c r="AB228" s="39">
        <f t="shared" si="34"/>
        <v>0</v>
      </c>
      <c r="AC228" s="64">
        <f t="shared" si="47"/>
        <v>0</v>
      </c>
      <c r="AD228" s="64">
        <f t="shared" si="35"/>
        <v>0</v>
      </c>
      <c r="BD228" s="39">
        <f t="shared" si="36"/>
        <v>0</v>
      </c>
      <c r="BE228" s="39">
        <f t="shared" si="37"/>
        <v>0</v>
      </c>
    </row>
    <row r="229" spans="2:57" ht="18">
      <c r="B229" s="169">
        <f t="shared" si="33"/>
        <v>0</v>
      </c>
      <c r="C229" s="172">
        <f>IF(F229=0,0,IF(F229=F228,0,SUM($B$115:B229)))</f>
        <v>0</v>
      </c>
      <c r="D229" s="178">
        <f t="shared" si="38"/>
      </c>
      <c r="E229" s="75"/>
      <c r="F229" s="76"/>
      <c r="G229" s="76"/>
      <c r="H229" s="76"/>
      <c r="I229" s="77"/>
      <c r="J229" s="76"/>
      <c r="K229" s="76"/>
      <c r="L229" s="76"/>
      <c r="M229" s="75"/>
      <c r="N229" s="75"/>
      <c r="O229" s="175">
        <f t="shared" si="39"/>
        <v>0</v>
      </c>
      <c r="P229" s="87"/>
      <c r="Q229" s="176">
        <f t="shared" si="40"/>
        <v>0</v>
      </c>
      <c r="R229" s="177">
        <f>IF(G229="",0,VLOOKUP(G229,Unvan!$C$4:$D$14,2,FALSE))</f>
        <v>0</v>
      </c>
      <c r="S229" s="94"/>
      <c r="T229" s="94"/>
      <c r="U229" s="178">
        <f t="shared" si="41"/>
        <v>0</v>
      </c>
      <c r="V229" s="76"/>
      <c r="W229" s="89">
        <f t="shared" si="42"/>
        <v>0</v>
      </c>
      <c r="X229" s="180">
        <f t="shared" si="43"/>
        <v>0</v>
      </c>
      <c r="Y229" s="180">
        <f t="shared" si="44"/>
        <v>0</v>
      </c>
      <c r="Z229" s="74">
        <f t="shared" si="45"/>
        <v>0</v>
      </c>
      <c r="AA229" s="64">
        <f t="shared" si="46"/>
        <v>0</v>
      </c>
      <c r="AB229" s="39">
        <f t="shared" si="34"/>
        <v>0</v>
      </c>
      <c r="AC229" s="64">
        <f t="shared" si="47"/>
        <v>0</v>
      </c>
      <c r="AD229" s="64">
        <f t="shared" si="35"/>
        <v>0</v>
      </c>
      <c r="BD229" s="39">
        <f t="shared" si="36"/>
        <v>0</v>
      </c>
      <c r="BE229" s="39">
        <f t="shared" si="37"/>
        <v>0</v>
      </c>
    </row>
    <row r="230" spans="2:57" ht="18">
      <c r="B230" s="169">
        <f t="shared" si="33"/>
        <v>0</v>
      </c>
      <c r="C230" s="172">
        <f>IF(F230=0,0,IF(F230=F229,0,SUM($B$115:B230)))</f>
        <v>0</v>
      </c>
      <c r="D230" s="178">
        <f t="shared" si="38"/>
      </c>
      <c r="E230" s="75"/>
      <c r="F230" s="76"/>
      <c r="G230" s="76"/>
      <c r="H230" s="76"/>
      <c r="I230" s="77"/>
      <c r="J230" s="76"/>
      <c r="K230" s="76"/>
      <c r="L230" s="76"/>
      <c r="M230" s="75"/>
      <c r="N230" s="75"/>
      <c r="O230" s="175">
        <f t="shared" si="39"/>
        <v>0</v>
      </c>
      <c r="P230" s="87"/>
      <c r="Q230" s="176">
        <f t="shared" si="40"/>
        <v>0</v>
      </c>
      <c r="R230" s="177">
        <f>IF(G230="",0,VLOOKUP(G230,Unvan!$C$4:$D$14,2,FALSE))</f>
        <v>0</v>
      </c>
      <c r="S230" s="94"/>
      <c r="T230" s="94"/>
      <c r="U230" s="178">
        <f t="shared" si="41"/>
        <v>0</v>
      </c>
      <c r="V230" s="76"/>
      <c r="W230" s="89">
        <f t="shared" si="42"/>
        <v>0</v>
      </c>
      <c r="X230" s="180">
        <f t="shared" si="43"/>
        <v>0</v>
      </c>
      <c r="Y230" s="180">
        <f t="shared" si="44"/>
        <v>0</v>
      </c>
      <c r="Z230" s="74">
        <f t="shared" si="45"/>
        <v>0</v>
      </c>
      <c r="AA230" s="64">
        <f t="shared" si="46"/>
        <v>0</v>
      </c>
      <c r="AB230" s="39">
        <f t="shared" si="34"/>
        <v>0</v>
      </c>
      <c r="AC230" s="64">
        <f t="shared" si="47"/>
        <v>0</v>
      </c>
      <c r="AD230" s="64">
        <f t="shared" si="35"/>
        <v>0</v>
      </c>
      <c r="BD230" s="39">
        <f t="shared" si="36"/>
        <v>0</v>
      </c>
      <c r="BE230" s="39">
        <f t="shared" si="37"/>
        <v>0</v>
      </c>
    </row>
    <row r="231" spans="2:57" ht="18">
      <c r="B231" s="169">
        <f t="shared" si="33"/>
        <v>0</v>
      </c>
      <c r="C231" s="172">
        <f>IF(F231=0,0,IF(F231=F230,0,SUM($B$115:B231)))</f>
        <v>0</v>
      </c>
      <c r="D231" s="178">
        <f>IF(E231="","",D230+1)</f>
      </c>
      <c r="E231" s="75"/>
      <c r="F231" s="76"/>
      <c r="G231" s="76"/>
      <c r="H231" s="76"/>
      <c r="I231" s="77"/>
      <c r="J231" s="76"/>
      <c r="K231" s="76"/>
      <c r="L231" s="76"/>
      <c r="M231" s="75"/>
      <c r="N231" s="75"/>
      <c r="O231" s="175">
        <f t="shared" si="39"/>
        <v>0</v>
      </c>
      <c r="P231" s="87"/>
      <c r="Q231" s="176">
        <f t="shared" si="40"/>
        <v>0</v>
      </c>
      <c r="R231" s="177">
        <f>IF(G231="",0,VLOOKUP(G231,Unvan!$C$4:$D$14,2,FALSE))</f>
        <v>0</v>
      </c>
      <c r="S231" s="94"/>
      <c r="T231" s="94"/>
      <c r="U231" s="178">
        <f t="shared" si="41"/>
        <v>0</v>
      </c>
      <c r="V231" s="76"/>
      <c r="W231" s="89">
        <f t="shared" si="42"/>
        <v>0</v>
      </c>
      <c r="X231" s="180">
        <f t="shared" si="43"/>
        <v>0</v>
      </c>
      <c r="Y231" s="180">
        <f t="shared" si="44"/>
        <v>0</v>
      </c>
      <c r="Z231" s="74">
        <f t="shared" si="45"/>
        <v>0</v>
      </c>
      <c r="AA231" s="64">
        <f t="shared" si="46"/>
        <v>0</v>
      </c>
      <c r="AB231" s="39">
        <f t="shared" si="34"/>
        <v>0</v>
      </c>
      <c r="AC231" s="64">
        <f t="shared" si="47"/>
        <v>0</v>
      </c>
      <c r="AD231" s="64">
        <f t="shared" si="35"/>
        <v>0</v>
      </c>
      <c r="BD231" s="39">
        <f t="shared" si="36"/>
        <v>0</v>
      </c>
      <c r="BE231" s="39">
        <f t="shared" si="37"/>
        <v>0</v>
      </c>
    </row>
    <row r="232" spans="2:57" ht="18">
      <c r="B232" s="169">
        <f t="shared" si="33"/>
        <v>0</v>
      </c>
      <c r="C232" s="172">
        <f>IF(F232=0,0,IF(F232=F231,0,SUM($B$115:B232)))</f>
        <v>0</v>
      </c>
      <c r="D232" s="178">
        <f>IF(E232="","",D231+1)</f>
      </c>
      <c r="E232" s="75"/>
      <c r="F232" s="76"/>
      <c r="G232" s="76"/>
      <c r="H232" s="76"/>
      <c r="I232" s="77"/>
      <c r="J232" s="76"/>
      <c r="K232" s="76"/>
      <c r="L232" s="76"/>
      <c r="M232" s="75"/>
      <c r="N232" s="75"/>
      <c r="O232" s="175">
        <f t="shared" si="39"/>
        <v>0</v>
      </c>
      <c r="P232" s="87"/>
      <c r="Q232" s="176">
        <f t="shared" si="40"/>
        <v>0</v>
      </c>
      <c r="R232" s="177">
        <f>IF(G232="",0,VLOOKUP(G232,Unvan!$C$4:$D$14,2,FALSE))</f>
        <v>0</v>
      </c>
      <c r="S232" s="94"/>
      <c r="T232" s="94"/>
      <c r="U232" s="178">
        <f t="shared" si="41"/>
        <v>0</v>
      </c>
      <c r="V232" s="76"/>
      <c r="W232" s="89">
        <f t="shared" si="42"/>
        <v>0</v>
      </c>
      <c r="X232" s="180">
        <f t="shared" si="43"/>
        <v>0</v>
      </c>
      <c r="Y232" s="180">
        <f t="shared" si="44"/>
        <v>0</v>
      </c>
      <c r="Z232" s="74">
        <f t="shared" si="45"/>
        <v>0</v>
      </c>
      <c r="AA232" s="64">
        <f t="shared" si="46"/>
        <v>0</v>
      </c>
      <c r="AB232" s="39">
        <f t="shared" si="34"/>
        <v>0</v>
      </c>
      <c r="AC232" s="64">
        <f t="shared" si="47"/>
        <v>0</v>
      </c>
      <c r="AD232" s="64">
        <f t="shared" si="35"/>
        <v>0</v>
      </c>
      <c r="BD232" s="39">
        <f t="shared" si="36"/>
        <v>0</v>
      </c>
      <c r="BE232" s="39">
        <f t="shared" si="37"/>
        <v>0</v>
      </c>
    </row>
    <row r="233" spans="2:57" ht="18">
      <c r="B233" s="169">
        <f t="shared" si="33"/>
        <v>0</v>
      </c>
      <c r="C233" s="172">
        <f>IF(F233=0,0,IF(F233=F232,0,SUM($B$115:B233)))</f>
        <v>0</v>
      </c>
      <c r="D233" s="178">
        <f>IF(E233="","",D232+1)</f>
      </c>
      <c r="E233" s="75"/>
      <c r="F233" s="76"/>
      <c r="G233" s="76"/>
      <c r="H233" s="76"/>
      <c r="I233" s="77"/>
      <c r="J233" s="76"/>
      <c r="K233" s="76"/>
      <c r="L233" s="76"/>
      <c r="M233" s="75"/>
      <c r="N233" s="75"/>
      <c r="O233" s="175">
        <f t="shared" si="39"/>
        <v>0</v>
      </c>
      <c r="P233" s="87"/>
      <c r="Q233" s="176">
        <f t="shared" si="40"/>
        <v>0</v>
      </c>
      <c r="R233" s="177">
        <f>IF(G233="",0,VLOOKUP(G233,Unvan!$C$4:$D$14,2,FALSE))</f>
        <v>0</v>
      </c>
      <c r="S233" s="94"/>
      <c r="T233" s="94"/>
      <c r="U233" s="178">
        <f t="shared" si="41"/>
        <v>0</v>
      </c>
      <c r="V233" s="76"/>
      <c r="W233" s="89">
        <f t="shared" si="42"/>
        <v>0</v>
      </c>
      <c r="X233" s="180">
        <f t="shared" si="43"/>
        <v>0</v>
      </c>
      <c r="Y233" s="180">
        <f t="shared" si="44"/>
        <v>0</v>
      </c>
      <c r="Z233" s="74">
        <f t="shared" si="45"/>
        <v>0</v>
      </c>
      <c r="AA233" s="64">
        <f t="shared" si="46"/>
        <v>0</v>
      </c>
      <c r="AB233" s="39">
        <f t="shared" si="34"/>
        <v>0</v>
      </c>
      <c r="AC233" s="64">
        <f t="shared" si="47"/>
        <v>0</v>
      </c>
      <c r="AD233" s="64">
        <f t="shared" si="35"/>
        <v>0</v>
      </c>
      <c r="BD233" s="39">
        <f t="shared" si="36"/>
        <v>0</v>
      </c>
      <c r="BE233" s="39">
        <f t="shared" si="37"/>
        <v>0</v>
      </c>
    </row>
  </sheetData>
  <sheetProtection password="C620" sheet="1" formatCells="0" formatColumns="0" formatRows="0" insertColumns="0" insertRows="0" insertHyperlinks="0" deleteColumns="0" deleteRows="0" sort="0" autoFilter="0" pivotTables="0"/>
  <autoFilter ref="C114:Y233"/>
  <mergeCells count="11">
    <mergeCell ref="H111:I111"/>
    <mergeCell ref="H107:J107"/>
    <mergeCell ref="H108:I108"/>
    <mergeCell ref="H109:I109"/>
    <mergeCell ref="H110:I110"/>
    <mergeCell ref="AW107:AW109"/>
    <mergeCell ref="AX110:AX111"/>
    <mergeCell ref="N107:O107"/>
    <mergeCell ref="N108:O108"/>
    <mergeCell ref="N110:O110"/>
    <mergeCell ref="N111:O111"/>
  </mergeCells>
  <conditionalFormatting sqref="C115:C233">
    <cfRule type="cellIs" priority="1" dxfId="8" operator="greaterThan" stopIfTrue="1">
      <formula>0</formula>
    </cfRule>
  </conditionalFormatting>
  <dataValidations count="5">
    <dataValidation type="list" allowBlank="1" showInputMessage="1" showErrorMessage="1" sqref="L115:L233 H115:H233">
      <formula1>$E$1:$E$104</formula1>
    </dataValidation>
    <dataValidation type="list" allowBlank="1" showInputMessage="1" showErrorMessage="1" sqref="J115:J233">
      <formula1>$L$1:$L$24</formula1>
    </dataValidation>
    <dataValidation type="list" allowBlank="1" showInputMessage="1" showErrorMessage="1" sqref="G116:G233">
      <formula1>$J$1:$J$4</formula1>
    </dataValidation>
    <dataValidation type="list" allowBlank="1" showInputMessage="1" showErrorMessage="1" sqref="V115:V233">
      <formula1>$H$1:$H$84</formula1>
    </dataValidation>
    <dataValidation type="list" allowBlank="1" showInputMessage="1" showErrorMessage="1" sqref="G115">
      <formula1>KADRO_ÜNVANI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9"/>
  <dimension ref="C2:C26"/>
  <sheetViews>
    <sheetView zoomScalePageLayoutView="0" workbookViewId="0" topLeftCell="A1">
      <selection activeCell="C25" sqref="C25"/>
    </sheetView>
  </sheetViews>
  <sheetFormatPr defaultColWidth="9.00390625" defaultRowHeight="12.75"/>
  <cols>
    <col min="3" max="3" width="32.25390625" style="0" bestFit="1" customWidth="1"/>
  </cols>
  <sheetData>
    <row r="2" ht="12">
      <c r="C2" s="100"/>
    </row>
    <row r="3" ht="12">
      <c r="C3" s="85" t="s">
        <v>169</v>
      </c>
    </row>
    <row r="4" ht="12">
      <c r="C4" s="85" t="s">
        <v>170</v>
      </c>
    </row>
    <row r="5" ht="12">
      <c r="C5" s="85" t="s">
        <v>171</v>
      </c>
    </row>
    <row r="6" ht="12">
      <c r="C6" s="85" t="s">
        <v>172</v>
      </c>
    </row>
    <row r="7" ht="12">
      <c r="C7" s="85" t="s">
        <v>173</v>
      </c>
    </row>
    <row r="8" ht="12">
      <c r="C8" s="85" t="s">
        <v>174</v>
      </c>
    </row>
    <row r="9" ht="12">
      <c r="C9" s="85" t="s">
        <v>175</v>
      </c>
    </row>
    <row r="10" ht="12">
      <c r="C10" s="85" t="s">
        <v>176</v>
      </c>
    </row>
    <row r="11" ht="12">
      <c r="C11" s="85" t="s">
        <v>177</v>
      </c>
    </row>
    <row r="12" ht="12">
      <c r="C12" s="85" t="s">
        <v>178</v>
      </c>
    </row>
    <row r="13" ht="12">
      <c r="C13" s="85" t="s">
        <v>179</v>
      </c>
    </row>
    <row r="14" ht="12">
      <c r="C14" s="85" t="s">
        <v>180</v>
      </c>
    </row>
    <row r="15" ht="12">
      <c r="C15" s="85" t="s">
        <v>181</v>
      </c>
    </row>
    <row r="16" ht="12">
      <c r="C16" s="85" t="s">
        <v>182</v>
      </c>
    </row>
    <row r="17" ht="12">
      <c r="C17" s="85" t="s">
        <v>183</v>
      </c>
    </row>
    <row r="18" ht="12">
      <c r="C18" s="85" t="s">
        <v>184</v>
      </c>
    </row>
    <row r="19" ht="12">
      <c r="C19" s="85" t="s">
        <v>185</v>
      </c>
    </row>
    <row r="20" ht="12">
      <c r="C20" s="85" t="s">
        <v>186</v>
      </c>
    </row>
    <row r="21" ht="12">
      <c r="C21" s="85" t="s">
        <v>187</v>
      </c>
    </row>
    <row r="22" ht="12">
      <c r="C22" s="85" t="s">
        <v>188</v>
      </c>
    </row>
    <row r="23" ht="12">
      <c r="C23" s="85" t="s">
        <v>189</v>
      </c>
    </row>
    <row r="24" ht="12">
      <c r="C24" s="85" t="s">
        <v>190</v>
      </c>
    </row>
    <row r="25" ht="12">
      <c r="C25" s="85" t="s">
        <v>191</v>
      </c>
    </row>
    <row r="26" ht="12">
      <c r="C26" s="85" t="s">
        <v>192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10"/>
  <dimension ref="A1:T55"/>
  <sheetViews>
    <sheetView showGridLines="0" showZeros="0" zoomScalePageLayoutView="0" workbookViewId="0" topLeftCell="A1">
      <selection activeCell="U5" sqref="U5"/>
    </sheetView>
  </sheetViews>
  <sheetFormatPr defaultColWidth="12.50390625" defaultRowHeight="12.75"/>
  <cols>
    <col min="1" max="1" width="12.50390625" style="184" customWidth="1"/>
    <col min="2" max="2" width="3.50390625" style="111" customWidth="1"/>
    <col min="3" max="3" width="0.875" style="111" hidden="1" customWidth="1"/>
    <col min="4" max="4" width="0.2421875" style="111" hidden="1" customWidth="1"/>
    <col min="5" max="5" width="4.75390625" style="111" customWidth="1"/>
    <col min="6" max="6" width="8.00390625" style="111" customWidth="1"/>
    <col min="7" max="7" width="15.25390625" style="111" customWidth="1"/>
    <col min="8" max="8" width="8.50390625" style="111" customWidth="1"/>
    <col min="9" max="9" width="8.00390625" style="111" customWidth="1"/>
    <col min="10" max="10" width="9.125" style="111" customWidth="1"/>
    <col min="11" max="11" width="6.50390625" style="111" customWidth="1"/>
    <col min="12" max="12" width="7.75390625" style="111" customWidth="1"/>
    <col min="13" max="13" width="9.00390625" style="111" customWidth="1"/>
    <col min="14" max="14" width="7.50390625" style="111" customWidth="1"/>
    <col min="15" max="15" width="5.125" style="111" customWidth="1"/>
    <col min="16" max="16" width="8.125" style="111" customWidth="1"/>
    <col min="17" max="17" width="11.00390625" style="111" customWidth="1"/>
    <col min="18" max="18" width="2.50390625" style="111" customWidth="1"/>
    <col min="19" max="19" width="24.50390625" style="111" customWidth="1"/>
    <col min="20" max="20" width="2.50390625" style="111" customWidth="1"/>
    <col min="21" max="16384" width="12.50390625" style="111" customWidth="1"/>
  </cols>
  <sheetData>
    <row r="1" spans="3:20" ht="15.75">
      <c r="C1" s="115"/>
      <c r="D1" s="115"/>
      <c r="E1" s="115"/>
      <c r="F1" s="210" t="s">
        <v>237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150"/>
      <c r="S1" s="187" t="str">
        <f>+Bordo!T1</f>
        <v>Nisan</v>
      </c>
      <c r="T1" s="115"/>
    </row>
    <row r="2" spans="3:20" ht="15.75">
      <c r="C2" s="115"/>
      <c r="D2" s="115"/>
      <c r="E2" s="115"/>
      <c r="F2" s="147" t="str">
        <f>CONCATENATE('Bilgi Giriş Sayfası'!N111," ",'Bilgi Giriş Sayfası'!N110)</f>
        <v> </v>
      </c>
      <c r="G2" s="146"/>
      <c r="H2" s="146"/>
      <c r="I2" s="146"/>
      <c r="J2" s="147"/>
      <c r="K2" s="146"/>
      <c r="L2" s="146"/>
      <c r="M2" s="146"/>
      <c r="N2" s="146"/>
      <c r="O2" s="146"/>
      <c r="P2" s="146"/>
      <c r="Q2" s="146"/>
      <c r="R2" s="152"/>
      <c r="S2" s="190">
        <f>+Bordo!T2</f>
        <v>2022</v>
      </c>
      <c r="T2" s="115"/>
    </row>
    <row r="3" spans="1:20" ht="15.75">
      <c r="A3" s="185">
        <v>1</v>
      </c>
      <c r="B3" s="119">
        <v>2</v>
      </c>
      <c r="C3" s="119">
        <v>3</v>
      </c>
      <c r="D3" s="119">
        <v>4</v>
      </c>
      <c r="E3" s="119">
        <v>5</v>
      </c>
      <c r="F3" s="119">
        <v>6</v>
      </c>
      <c r="G3" s="119">
        <v>7</v>
      </c>
      <c r="H3" s="119">
        <v>8</v>
      </c>
      <c r="I3" s="119">
        <v>9</v>
      </c>
      <c r="J3" s="119">
        <v>10</v>
      </c>
      <c r="K3" s="119">
        <v>11</v>
      </c>
      <c r="L3" s="119">
        <v>12</v>
      </c>
      <c r="M3" s="119">
        <v>13</v>
      </c>
      <c r="N3" s="119"/>
      <c r="O3" s="119"/>
      <c r="P3" s="119">
        <v>14</v>
      </c>
      <c r="Q3" s="119">
        <v>15</v>
      </c>
      <c r="R3" s="191"/>
      <c r="S3" s="192"/>
      <c r="T3" s="114"/>
    </row>
    <row r="4" spans="3:20" ht="51.75" customHeight="1">
      <c r="C4" s="115"/>
      <c r="D4" s="115"/>
      <c r="E4" s="206" t="s">
        <v>8</v>
      </c>
      <c r="F4" s="211" t="s">
        <v>9</v>
      </c>
      <c r="G4" s="211" t="s">
        <v>10</v>
      </c>
      <c r="H4" s="208" t="s">
        <v>222</v>
      </c>
      <c r="I4" s="208" t="s">
        <v>223</v>
      </c>
      <c r="J4" s="208" t="s">
        <v>224</v>
      </c>
      <c r="K4" s="208" t="s">
        <v>225</v>
      </c>
      <c r="L4" s="208" t="s">
        <v>226</v>
      </c>
      <c r="M4" s="208" t="s">
        <v>229</v>
      </c>
      <c r="N4" s="208" t="str">
        <f>+'Bilgi Giriş Sayfası'!S114</f>
        <v>Toplam Ders Saati</v>
      </c>
      <c r="O4" s="208" t="str">
        <f>+'Bilgi Giriş Sayfası'!T114</f>
        <v>Yükü</v>
      </c>
      <c r="P4" s="208" t="str">
        <f>+'Bilgi Giriş Sayfası'!U114</f>
        <v>AYLIK GİRDİĞİ Ücretli DERS SAATİ</v>
      </c>
      <c r="Q4" s="206" t="s">
        <v>193</v>
      </c>
      <c r="R4" s="132"/>
      <c r="S4" s="206" t="s">
        <v>14</v>
      </c>
      <c r="T4" s="121"/>
    </row>
    <row r="5" spans="1:20" ht="51.75" customHeight="1">
      <c r="A5" s="186" t="s">
        <v>208</v>
      </c>
      <c r="C5" s="115"/>
      <c r="D5" s="115"/>
      <c r="E5" s="207"/>
      <c r="F5" s="212"/>
      <c r="G5" s="212"/>
      <c r="H5" s="209"/>
      <c r="I5" s="209"/>
      <c r="J5" s="209"/>
      <c r="K5" s="209"/>
      <c r="L5" s="209"/>
      <c r="M5" s="209"/>
      <c r="N5" s="209"/>
      <c r="O5" s="209"/>
      <c r="P5" s="209"/>
      <c r="Q5" s="207"/>
      <c r="R5" s="132"/>
      <c r="S5" s="207"/>
      <c r="T5" s="121"/>
    </row>
    <row r="6" spans="1:20" ht="24.75" customHeight="1">
      <c r="A6" s="182"/>
      <c r="C6" s="115"/>
      <c r="D6" s="115"/>
      <c r="E6" s="124">
        <v>1</v>
      </c>
      <c r="F6" s="125">
        <f>IF(ISERROR(VLOOKUP(A6,'Bilgi Giriş Sayfası'!$D$115:$W$1151,4,FALSE)),0,VLOOKUP(A6,'Bilgi Giriş Sayfası'!$D$115:$W$1151,4,FALSE))</f>
        <v>0</v>
      </c>
      <c r="G6" s="126">
        <f>IF(ISERROR(VLOOKUP(A6,'Bilgi Giriş Sayfası'!$D$115:$W$1151,3,FALSE)),0,VLOOKUP(A6,'Bilgi Giriş Sayfası'!$D$115:$W$1151,3,FALSE))</f>
        <v>0</v>
      </c>
      <c r="H6" s="127">
        <f>IF(ISERROR(VLOOKUP(A6,'Bilgi Giriş Sayfası'!$D$115:$AD$1151,10,FALSE)),0,VLOOKUP(A6,'Bilgi Giriş Sayfası'!$D$115:$AD$1151,10,FALSE))</f>
        <v>0</v>
      </c>
      <c r="I6" s="127">
        <f>IF(ISERROR(VLOOKUP(A6,'Bilgi Giriş Sayfası'!$D$115:$AD$1151,11,FALSE)),0,VLOOKUP(A6,'Bilgi Giriş Sayfası'!$D$115:$AD$1151,11,FALSE))</f>
        <v>0</v>
      </c>
      <c r="J6" s="188">
        <f>IF(ISERROR(VLOOKUP(A6,'Bilgi Giriş Sayfası'!$D$115:$AD$1151,12,FALSE)),0,VLOOKUP(A6,'Bilgi Giriş Sayfası'!$D$115:$AD$1151,12,FALSE))</f>
        <v>0</v>
      </c>
      <c r="K6" s="127">
        <f>IF(ISERROR(VLOOKUP(A6,'Bilgi Giriş Sayfası'!$D$115:$AD$1151,13,FALSE)),0,VLOOKUP(A6,'Bilgi Giriş Sayfası'!$D$115:$AD$1151,13,FALSE))</f>
        <v>0</v>
      </c>
      <c r="L6" s="127">
        <f>IF(ISERROR(VLOOKUP(A6,'Bilgi Giriş Sayfası'!$D$115:$AD$1151,14,FALSE)),0,VLOOKUP(A6,'Bilgi Giriş Sayfası'!$D$115:$AD$1151,14,FALSE))</f>
        <v>0</v>
      </c>
      <c r="M6" s="127">
        <f>IF(ISERROR(VLOOKUP(A6,'Bilgi Giriş Sayfası'!$D$115:$AD$1151,15,FALSE)),0,VLOOKUP(A6,'Bilgi Giriş Sayfası'!$D$115:$AD$1151,15,FALSE))</f>
        <v>0</v>
      </c>
      <c r="N6" s="127">
        <f>IF(ISERROR(VLOOKUP(A6,'Bilgi Giriş Sayfası'!$D$115:$AD$1151,16,FALSE)),0,VLOOKUP(A6,'Bilgi Giriş Sayfası'!$D$115:$AD$1151,16,FALSE))</f>
        <v>0</v>
      </c>
      <c r="O6" s="127">
        <f>IF(ISERROR(VLOOKUP(A6,'Bilgi Giriş Sayfası'!$D$115:$AD$1151,17,FALSE)),0,VLOOKUP(A6,'Bilgi Giriş Sayfası'!$D$115:$AD$1151,17,FALSE))</f>
        <v>0</v>
      </c>
      <c r="P6" s="127">
        <f>IF(ISERROR(VLOOKUP(A6,'Bilgi Giriş Sayfası'!$D$115:$AD$1151,18,FALSE)),0,VLOOKUP(A6,'Bilgi Giriş Sayfası'!$D$115:$AD$1151,18,FALSE))</f>
        <v>0</v>
      </c>
      <c r="Q6" s="128">
        <f>IF(ISERROR(VLOOKUP(A6,'Bilgi Giriş Sayfası'!$D$115:$AD$1151,20,FALSE)),0,VLOOKUP(A6,'Bilgi Giriş Sayfası'!$D$115:$AD$1151,20,FALSE))</f>
        <v>0</v>
      </c>
      <c r="R6" s="129"/>
      <c r="S6" s="126">
        <f>IF(ISERROR(VLOOKUP(A6,'Bilgi Giriş Sayfası'!$D$115:$W$1151,19,FALSE)),0,VLOOKUP(A6,'Bilgi Giriş Sayfası'!$D$115:$W$1151,19,FALSE))</f>
        <v>0</v>
      </c>
      <c r="T6" s="121"/>
    </row>
    <row r="7" spans="1:20" ht="24.75" customHeight="1">
      <c r="A7" s="182"/>
      <c r="C7" s="115"/>
      <c r="D7" s="115"/>
      <c r="E7" s="124">
        <f>IF(A6&lt;=0,0,E6+1)</f>
        <v>0</v>
      </c>
      <c r="F7" s="125">
        <f>IF(ISERROR(VLOOKUP(A7,'Bilgi Giriş Sayfası'!$D$115:$W$1151,4,FALSE)),0,VLOOKUP(A7,'Bilgi Giriş Sayfası'!$D$115:$W$1151,4,FALSE))</f>
        <v>0</v>
      </c>
      <c r="G7" s="126">
        <f>IF(ISERROR(VLOOKUP(A7,'Bilgi Giriş Sayfası'!$D$115:$W$1151,3,FALSE)),0,VLOOKUP(A7,'Bilgi Giriş Sayfası'!$D$115:$W$1151,3,FALSE))</f>
        <v>0</v>
      </c>
      <c r="H7" s="127">
        <f>IF(ISERROR(VLOOKUP(A7,'Bilgi Giriş Sayfası'!$D$115:$AD$1151,10,FALSE)),0,VLOOKUP(A7,'Bilgi Giriş Sayfası'!$D$115:$AD$1151,10,FALSE))</f>
        <v>0</v>
      </c>
      <c r="I7" s="127">
        <f>IF(ISERROR(VLOOKUP(A7,'Bilgi Giriş Sayfası'!$D$115:$AD$1151,11,FALSE)),0,VLOOKUP(A7,'Bilgi Giriş Sayfası'!$D$115:$AD$1151,11,FALSE))</f>
        <v>0</v>
      </c>
      <c r="J7" s="188">
        <f>IF(ISERROR(VLOOKUP(A7,'Bilgi Giriş Sayfası'!$D$115:$AD$1151,12,FALSE)),0,VLOOKUP(A7,'Bilgi Giriş Sayfası'!$D$115:$AD$1151,12,FALSE))</f>
        <v>0</v>
      </c>
      <c r="K7" s="127">
        <f>IF(ISERROR(VLOOKUP(A7,'Bilgi Giriş Sayfası'!$D$115:$AD$1151,13,FALSE)),0,VLOOKUP(A7,'Bilgi Giriş Sayfası'!$D$115:$AD$1151,13,FALSE))</f>
        <v>0</v>
      </c>
      <c r="L7" s="127">
        <f>IF(ISERROR(VLOOKUP(A7,'Bilgi Giriş Sayfası'!$D$115:$AD$1151,14,FALSE)),0,VLOOKUP(A7,'Bilgi Giriş Sayfası'!$D$115:$AD$1151,14,FALSE))</f>
        <v>0</v>
      </c>
      <c r="M7" s="127">
        <f>IF(ISERROR(VLOOKUP(A7,'Bilgi Giriş Sayfası'!$D$115:$AD$1151,15,FALSE)),0,VLOOKUP(A7,'Bilgi Giriş Sayfası'!$D$115:$AD$1151,15,FALSE))</f>
        <v>0</v>
      </c>
      <c r="N7" s="127">
        <f>IF(ISERROR(VLOOKUP(A7,'Bilgi Giriş Sayfası'!$D$115:$AD$1151,16,FALSE)),0,VLOOKUP(A7,'Bilgi Giriş Sayfası'!$D$115:$AD$1151,16,FALSE))</f>
        <v>0</v>
      </c>
      <c r="O7" s="127">
        <f>IF(ISERROR(VLOOKUP(A7,'Bilgi Giriş Sayfası'!$D$115:$AD$1151,17,FALSE)),0,VLOOKUP(A7,'Bilgi Giriş Sayfası'!$D$115:$AD$1151,17,FALSE))</f>
        <v>0</v>
      </c>
      <c r="P7" s="127">
        <f>IF(ISERROR(VLOOKUP(A7,'Bilgi Giriş Sayfası'!$D$115:$AD$1151,18,FALSE)),0,VLOOKUP(A7,'Bilgi Giriş Sayfası'!$D$115:$AD$1151,18,FALSE))</f>
        <v>0</v>
      </c>
      <c r="Q7" s="128">
        <f>IF(ISERROR(VLOOKUP(A7,'Bilgi Giriş Sayfası'!$D$115:$AD$1151,20,FALSE)),0,VLOOKUP(A7,'Bilgi Giriş Sayfası'!$D$115:$AD$1151,20,FALSE))</f>
        <v>0</v>
      </c>
      <c r="R7" s="129"/>
      <c r="S7" s="126">
        <f>IF(ISERROR(VLOOKUP(A7,'Bilgi Giriş Sayfası'!$D$115:$W$1151,19,FALSE)),0,VLOOKUP(A7,'Bilgi Giriş Sayfası'!$D$115:$W$1151,19,FALSE))</f>
        <v>0</v>
      </c>
      <c r="T7" s="121"/>
    </row>
    <row r="8" spans="1:20" ht="24.75" customHeight="1">
      <c r="A8" s="182"/>
      <c r="C8" s="115"/>
      <c r="D8" s="115"/>
      <c r="E8" s="124">
        <f aca="true" t="shared" si="0" ref="E8:E29">IF(A7&lt;=0,0,E7+1)</f>
        <v>0</v>
      </c>
      <c r="F8" s="125">
        <f>IF(ISERROR(VLOOKUP(A8,'Bilgi Giriş Sayfası'!$D$115:$W$1151,4,FALSE)),0,VLOOKUP(A8,'Bilgi Giriş Sayfası'!$D$115:$W$1151,4,FALSE))</f>
        <v>0</v>
      </c>
      <c r="G8" s="126">
        <f>IF(ISERROR(VLOOKUP(A8,'Bilgi Giriş Sayfası'!$D$115:$W$1151,3,FALSE)),0,VLOOKUP(A8,'Bilgi Giriş Sayfası'!$D$115:$W$1151,3,FALSE))</f>
        <v>0</v>
      </c>
      <c r="H8" s="127">
        <f>IF(ISERROR(VLOOKUP(A8,'Bilgi Giriş Sayfası'!$D$115:$AD$1151,10,FALSE)),0,VLOOKUP(A8,'Bilgi Giriş Sayfası'!$D$115:$AD$1151,10,FALSE))</f>
        <v>0</v>
      </c>
      <c r="I8" s="127">
        <f>IF(ISERROR(VLOOKUP(A8,'Bilgi Giriş Sayfası'!$D$115:$AD$1151,11,FALSE)),0,VLOOKUP(A8,'Bilgi Giriş Sayfası'!$D$115:$AD$1151,11,FALSE))</f>
        <v>0</v>
      </c>
      <c r="J8" s="188">
        <f>IF(ISERROR(VLOOKUP(A8,'Bilgi Giriş Sayfası'!$D$115:$AD$1151,12,FALSE)),0,VLOOKUP(A8,'Bilgi Giriş Sayfası'!$D$115:$AD$1151,12,FALSE))</f>
        <v>0</v>
      </c>
      <c r="K8" s="127">
        <f>IF(ISERROR(VLOOKUP(A8,'Bilgi Giriş Sayfası'!$D$115:$AD$1151,13,FALSE)),0,VLOOKUP(A8,'Bilgi Giriş Sayfası'!$D$115:$AD$1151,13,FALSE))</f>
        <v>0</v>
      </c>
      <c r="L8" s="127">
        <f>IF(ISERROR(VLOOKUP(A8,'Bilgi Giriş Sayfası'!$D$115:$AD$1151,14,FALSE)),0,VLOOKUP(A8,'Bilgi Giriş Sayfası'!$D$115:$AD$1151,14,FALSE))</f>
        <v>0</v>
      </c>
      <c r="M8" s="127">
        <f>IF(ISERROR(VLOOKUP(A8,'Bilgi Giriş Sayfası'!$D$115:$AD$1151,15,FALSE)),0,VLOOKUP(A8,'Bilgi Giriş Sayfası'!$D$115:$AD$1151,15,FALSE))</f>
        <v>0</v>
      </c>
      <c r="N8" s="127">
        <f>IF(ISERROR(VLOOKUP(A8,'Bilgi Giriş Sayfası'!$D$115:$AD$1151,16,FALSE)),0,VLOOKUP(A8,'Bilgi Giriş Sayfası'!$D$115:$AD$1151,16,FALSE))</f>
        <v>0</v>
      </c>
      <c r="O8" s="127">
        <f>IF(ISERROR(VLOOKUP(A8,'Bilgi Giriş Sayfası'!$D$115:$AD$1151,17,FALSE)),0,VLOOKUP(A8,'Bilgi Giriş Sayfası'!$D$115:$AD$1151,17,FALSE))</f>
        <v>0</v>
      </c>
      <c r="P8" s="127">
        <f>IF(ISERROR(VLOOKUP(A8,'Bilgi Giriş Sayfası'!$D$115:$AD$1151,18,FALSE)),0,VLOOKUP(A8,'Bilgi Giriş Sayfası'!$D$115:$AD$1151,18,FALSE))</f>
        <v>0</v>
      </c>
      <c r="Q8" s="128">
        <f>IF(ISERROR(VLOOKUP(A8,'Bilgi Giriş Sayfası'!$D$115:$AD$1151,20,FALSE)),0,VLOOKUP(A8,'Bilgi Giriş Sayfası'!$D$115:$AD$1151,20,FALSE))</f>
        <v>0</v>
      </c>
      <c r="R8" s="129"/>
      <c r="S8" s="126">
        <f>IF(ISERROR(VLOOKUP(A8,'Bilgi Giriş Sayfası'!$D$115:$W$1151,19,FALSE)),0,VLOOKUP(A8,'Bilgi Giriş Sayfası'!$D$115:$W$1151,19,FALSE))</f>
        <v>0</v>
      </c>
      <c r="T8" s="121"/>
    </row>
    <row r="9" spans="1:20" ht="24.75" customHeight="1">
      <c r="A9" s="182"/>
      <c r="C9" s="115"/>
      <c r="D9" s="115"/>
      <c r="E9" s="124">
        <f t="shared" si="0"/>
        <v>0</v>
      </c>
      <c r="F9" s="125">
        <f>IF(ISERROR(VLOOKUP(A9,'Bilgi Giriş Sayfası'!$D$115:$W$1151,4,FALSE)),0,VLOOKUP(A9,'Bilgi Giriş Sayfası'!$D$115:$W$1151,4,FALSE))</f>
        <v>0</v>
      </c>
      <c r="G9" s="126">
        <f>IF(ISERROR(VLOOKUP(A9,'Bilgi Giriş Sayfası'!$D$115:$W$1151,3,FALSE)),0,VLOOKUP(A9,'Bilgi Giriş Sayfası'!$D$115:$W$1151,3,FALSE))</f>
        <v>0</v>
      </c>
      <c r="H9" s="127">
        <f>IF(ISERROR(VLOOKUP(A9,'Bilgi Giriş Sayfası'!$D$115:$AD$1151,10,FALSE)),0,VLOOKUP(A9,'Bilgi Giriş Sayfası'!$D$115:$AD$1151,10,FALSE))</f>
        <v>0</v>
      </c>
      <c r="I9" s="127">
        <f>IF(ISERROR(VLOOKUP(A9,'Bilgi Giriş Sayfası'!$D$115:$AD$1151,11,FALSE)),0,VLOOKUP(A9,'Bilgi Giriş Sayfası'!$D$115:$AD$1151,11,FALSE))</f>
        <v>0</v>
      </c>
      <c r="J9" s="188">
        <f>IF(ISERROR(VLOOKUP(A9,'Bilgi Giriş Sayfası'!$D$115:$AD$1151,12,FALSE)),0,VLOOKUP(A9,'Bilgi Giriş Sayfası'!$D$115:$AD$1151,12,FALSE))</f>
        <v>0</v>
      </c>
      <c r="K9" s="127">
        <f>IF(ISERROR(VLOOKUP(A9,'Bilgi Giriş Sayfası'!$D$115:$AD$1151,13,FALSE)),0,VLOOKUP(A9,'Bilgi Giriş Sayfası'!$D$115:$AD$1151,13,FALSE))</f>
        <v>0</v>
      </c>
      <c r="L9" s="127">
        <f>IF(ISERROR(VLOOKUP(A9,'Bilgi Giriş Sayfası'!$D$115:$AD$1151,14,FALSE)),0,VLOOKUP(A9,'Bilgi Giriş Sayfası'!$D$115:$AD$1151,14,FALSE))</f>
        <v>0</v>
      </c>
      <c r="M9" s="127">
        <f>IF(ISERROR(VLOOKUP(A9,'Bilgi Giriş Sayfası'!$D$115:$AD$1151,15,FALSE)),0,VLOOKUP(A9,'Bilgi Giriş Sayfası'!$D$115:$AD$1151,15,FALSE))</f>
        <v>0</v>
      </c>
      <c r="N9" s="127">
        <f>IF(ISERROR(VLOOKUP(A9,'Bilgi Giriş Sayfası'!$D$115:$AD$1151,16,FALSE)),0,VLOOKUP(A9,'Bilgi Giriş Sayfası'!$D$115:$AD$1151,16,FALSE))</f>
        <v>0</v>
      </c>
      <c r="O9" s="127">
        <f>IF(ISERROR(VLOOKUP(A9,'Bilgi Giriş Sayfası'!$D$115:$AD$1151,17,FALSE)),0,VLOOKUP(A9,'Bilgi Giriş Sayfası'!$D$115:$AD$1151,17,FALSE))</f>
        <v>0</v>
      </c>
      <c r="P9" s="127">
        <f>IF(ISERROR(VLOOKUP(A9,'Bilgi Giriş Sayfası'!$D$115:$AD$1151,18,FALSE)),0,VLOOKUP(A9,'Bilgi Giriş Sayfası'!$D$115:$AD$1151,18,FALSE))</f>
        <v>0</v>
      </c>
      <c r="Q9" s="128">
        <f>IF(ISERROR(VLOOKUP(A9,'Bilgi Giriş Sayfası'!$D$115:$AD$1151,20,FALSE)),0,VLOOKUP(A9,'Bilgi Giriş Sayfası'!$D$115:$AD$1151,20,FALSE))</f>
        <v>0</v>
      </c>
      <c r="R9" s="129"/>
      <c r="S9" s="126">
        <f>IF(ISERROR(VLOOKUP(A9,'Bilgi Giriş Sayfası'!$D$115:$W$1151,19,FALSE)),0,VLOOKUP(A9,'Bilgi Giriş Sayfası'!$D$115:$W$1151,19,FALSE))</f>
        <v>0</v>
      </c>
      <c r="T9" s="121"/>
    </row>
    <row r="10" spans="1:20" ht="24.75" customHeight="1">
      <c r="A10" s="182"/>
      <c r="C10" s="115"/>
      <c r="D10" s="115"/>
      <c r="E10" s="124">
        <f t="shared" si="0"/>
        <v>0</v>
      </c>
      <c r="F10" s="125">
        <f>IF(ISERROR(VLOOKUP(A10,'Bilgi Giriş Sayfası'!$D$115:$W$1151,4,FALSE)),0,VLOOKUP(A10,'Bilgi Giriş Sayfası'!$D$115:$W$1151,4,FALSE))</f>
        <v>0</v>
      </c>
      <c r="G10" s="126">
        <f>IF(ISERROR(VLOOKUP(A10,'Bilgi Giriş Sayfası'!$D$115:$W$1151,3,FALSE)),0,VLOOKUP(A10,'Bilgi Giriş Sayfası'!$D$115:$W$1151,3,FALSE))</f>
        <v>0</v>
      </c>
      <c r="H10" s="127">
        <f>IF(ISERROR(VLOOKUP(A10,'Bilgi Giriş Sayfası'!$D$115:$AD$1151,10,FALSE)),0,VLOOKUP(A10,'Bilgi Giriş Sayfası'!$D$115:$AD$1151,10,FALSE))</f>
        <v>0</v>
      </c>
      <c r="I10" s="127">
        <f>IF(ISERROR(VLOOKUP(A10,'Bilgi Giriş Sayfası'!$D$115:$AD$1151,11,FALSE)),0,VLOOKUP(A10,'Bilgi Giriş Sayfası'!$D$115:$AD$1151,11,FALSE))</f>
        <v>0</v>
      </c>
      <c r="J10" s="188">
        <f>IF(ISERROR(VLOOKUP(A10,'Bilgi Giriş Sayfası'!$D$115:$AD$1151,12,FALSE)),0,VLOOKUP(A10,'Bilgi Giriş Sayfası'!$D$115:$AD$1151,12,FALSE))</f>
        <v>0</v>
      </c>
      <c r="K10" s="127">
        <f>IF(ISERROR(VLOOKUP(A10,'Bilgi Giriş Sayfası'!$D$115:$AD$1151,13,FALSE)),0,VLOOKUP(A10,'Bilgi Giriş Sayfası'!$D$115:$AD$1151,13,FALSE))</f>
        <v>0</v>
      </c>
      <c r="L10" s="127">
        <f>IF(ISERROR(VLOOKUP(A10,'Bilgi Giriş Sayfası'!$D$115:$AD$1151,14,FALSE)),0,VLOOKUP(A10,'Bilgi Giriş Sayfası'!$D$115:$AD$1151,14,FALSE))</f>
        <v>0</v>
      </c>
      <c r="M10" s="127">
        <f>IF(ISERROR(VLOOKUP(A10,'Bilgi Giriş Sayfası'!$D$115:$AD$1151,15,FALSE)),0,VLOOKUP(A10,'Bilgi Giriş Sayfası'!$D$115:$AD$1151,15,FALSE))</f>
        <v>0</v>
      </c>
      <c r="N10" s="127">
        <f>IF(ISERROR(VLOOKUP(A10,'Bilgi Giriş Sayfası'!$D$115:$AD$1151,16,FALSE)),0,VLOOKUP(A10,'Bilgi Giriş Sayfası'!$D$115:$AD$1151,16,FALSE))</f>
        <v>0</v>
      </c>
      <c r="O10" s="127">
        <f>IF(ISERROR(VLOOKUP(A10,'Bilgi Giriş Sayfası'!$D$115:$AD$1151,17,FALSE)),0,VLOOKUP(A10,'Bilgi Giriş Sayfası'!$D$115:$AD$1151,17,FALSE))</f>
        <v>0</v>
      </c>
      <c r="P10" s="127">
        <f>IF(ISERROR(VLOOKUP(A10,'Bilgi Giriş Sayfası'!$D$115:$AD$1151,18,FALSE)),0,VLOOKUP(A10,'Bilgi Giriş Sayfası'!$D$115:$AD$1151,18,FALSE))</f>
        <v>0</v>
      </c>
      <c r="Q10" s="128">
        <f>IF(ISERROR(VLOOKUP(A10,'Bilgi Giriş Sayfası'!$D$115:$AD$1151,20,FALSE)),0,VLOOKUP(A10,'Bilgi Giriş Sayfası'!$D$115:$AD$1151,20,FALSE))</f>
        <v>0</v>
      </c>
      <c r="R10" s="129"/>
      <c r="S10" s="126">
        <f>IF(ISERROR(VLOOKUP(A10,'Bilgi Giriş Sayfası'!$D$115:$W$1151,19,FALSE)),0,VLOOKUP(A10,'Bilgi Giriş Sayfası'!$D$115:$W$1151,19,FALSE))</f>
        <v>0</v>
      </c>
      <c r="T10" s="121"/>
    </row>
    <row r="11" spans="1:20" ht="24.75" customHeight="1">
      <c r="A11" s="182"/>
      <c r="C11" s="115"/>
      <c r="D11" s="115"/>
      <c r="E11" s="124">
        <f t="shared" si="0"/>
        <v>0</v>
      </c>
      <c r="F11" s="125">
        <f>IF(ISERROR(VLOOKUP(A11,'Bilgi Giriş Sayfası'!$D$115:$W$1151,4,FALSE)),0,VLOOKUP(A11,'Bilgi Giriş Sayfası'!$D$115:$W$1151,4,FALSE))</f>
        <v>0</v>
      </c>
      <c r="G11" s="126">
        <f>IF(ISERROR(VLOOKUP(A11,'Bilgi Giriş Sayfası'!$D$115:$W$1151,3,FALSE)),0,VLOOKUP(A11,'Bilgi Giriş Sayfası'!$D$115:$W$1151,3,FALSE))</f>
        <v>0</v>
      </c>
      <c r="H11" s="127">
        <f>IF(ISERROR(VLOOKUP(A11,'Bilgi Giriş Sayfası'!$D$115:$AD$1151,10,FALSE)),0,VLOOKUP(A11,'Bilgi Giriş Sayfası'!$D$115:$AD$1151,10,FALSE))</f>
        <v>0</v>
      </c>
      <c r="I11" s="127">
        <f>IF(ISERROR(VLOOKUP(A11,'Bilgi Giriş Sayfası'!$D$115:$AD$1151,11,FALSE)),0,VLOOKUP(A11,'Bilgi Giriş Sayfası'!$D$115:$AD$1151,11,FALSE))</f>
        <v>0</v>
      </c>
      <c r="J11" s="188">
        <f>IF(ISERROR(VLOOKUP(A11,'Bilgi Giriş Sayfası'!$D$115:$AD$1151,12,FALSE)),0,VLOOKUP(A11,'Bilgi Giriş Sayfası'!$D$115:$AD$1151,12,FALSE))</f>
        <v>0</v>
      </c>
      <c r="K11" s="127">
        <f>IF(ISERROR(VLOOKUP(A11,'Bilgi Giriş Sayfası'!$D$115:$AD$1151,13,FALSE)),0,VLOOKUP(A11,'Bilgi Giriş Sayfası'!$D$115:$AD$1151,13,FALSE))</f>
        <v>0</v>
      </c>
      <c r="L11" s="127">
        <f>IF(ISERROR(VLOOKUP(A11,'Bilgi Giriş Sayfası'!$D$115:$AD$1151,14,FALSE)),0,VLOOKUP(A11,'Bilgi Giriş Sayfası'!$D$115:$AD$1151,14,FALSE))</f>
        <v>0</v>
      </c>
      <c r="M11" s="127">
        <f>IF(ISERROR(VLOOKUP(A11,'Bilgi Giriş Sayfası'!$D$115:$AD$1151,15,FALSE)),0,VLOOKUP(A11,'Bilgi Giriş Sayfası'!$D$115:$AD$1151,15,FALSE))</f>
        <v>0</v>
      </c>
      <c r="N11" s="127">
        <f>IF(ISERROR(VLOOKUP(A11,'Bilgi Giriş Sayfası'!$D$115:$AD$1151,16,FALSE)),0,VLOOKUP(A11,'Bilgi Giriş Sayfası'!$D$115:$AD$1151,16,FALSE))</f>
        <v>0</v>
      </c>
      <c r="O11" s="127">
        <f>IF(ISERROR(VLOOKUP(A11,'Bilgi Giriş Sayfası'!$D$115:$AD$1151,17,FALSE)),0,VLOOKUP(A11,'Bilgi Giriş Sayfası'!$D$115:$AD$1151,17,FALSE))</f>
        <v>0</v>
      </c>
      <c r="P11" s="127">
        <f>IF(ISERROR(VLOOKUP(A11,'Bilgi Giriş Sayfası'!$D$115:$AD$1151,18,FALSE)),0,VLOOKUP(A11,'Bilgi Giriş Sayfası'!$D$115:$AD$1151,18,FALSE))</f>
        <v>0</v>
      </c>
      <c r="Q11" s="128">
        <f>IF(ISERROR(VLOOKUP(A11,'Bilgi Giriş Sayfası'!$D$115:$AD$1151,20,FALSE)),0,VLOOKUP(A11,'Bilgi Giriş Sayfası'!$D$115:$AD$1151,20,FALSE))</f>
        <v>0</v>
      </c>
      <c r="R11" s="129"/>
      <c r="S11" s="126">
        <f>IF(ISERROR(VLOOKUP(A11,'Bilgi Giriş Sayfası'!$D$115:$W$1151,19,FALSE)),0,VLOOKUP(A11,'Bilgi Giriş Sayfası'!$D$115:$W$1151,19,FALSE))</f>
        <v>0</v>
      </c>
      <c r="T11" s="121"/>
    </row>
    <row r="12" spans="1:20" ht="24.75" customHeight="1">
      <c r="A12" s="182"/>
      <c r="C12" s="115"/>
      <c r="D12" s="115"/>
      <c r="E12" s="124">
        <f t="shared" si="0"/>
        <v>0</v>
      </c>
      <c r="F12" s="125">
        <f>IF(ISERROR(VLOOKUP(A12,'Bilgi Giriş Sayfası'!$D$115:$W$1151,4,FALSE)),0,VLOOKUP(A12,'Bilgi Giriş Sayfası'!$D$115:$W$1151,4,FALSE))</f>
        <v>0</v>
      </c>
      <c r="G12" s="126">
        <f>IF(ISERROR(VLOOKUP(A12,'Bilgi Giriş Sayfası'!$D$115:$W$1151,3,FALSE)),0,VLOOKUP(A12,'Bilgi Giriş Sayfası'!$D$115:$W$1151,3,FALSE))</f>
        <v>0</v>
      </c>
      <c r="H12" s="127">
        <f>IF(ISERROR(VLOOKUP(A12,'Bilgi Giriş Sayfası'!$D$115:$AD$1151,10,FALSE)),0,VLOOKUP(A12,'Bilgi Giriş Sayfası'!$D$115:$AD$1151,10,FALSE))</f>
        <v>0</v>
      </c>
      <c r="I12" s="127">
        <f>IF(ISERROR(VLOOKUP(A12,'Bilgi Giriş Sayfası'!$D$115:$AD$1151,11,FALSE)),0,VLOOKUP(A12,'Bilgi Giriş Sayfası'!$D$115:$AD$1151,11,FALSE))</f>
        <v>0</v>
      </c>
      <c r="J12" s="188">
        <f>IF(ISERROR(VLOOKUP(A12,'Bilgi Giriş Sayfası'!$D$115:$AD$1151,12,FALSE)),0,VLOOKUP(A12,'Bilgi Giriş Sayfası'!$D$115:$AD$1151,12,FALSE))</f>
        <v>0</v>
      </c>
      <c r="K12" s="127">
        <f>IF(ISERROR(VLOOKUP(A12,'Bilgi Giriş Sayfası'!$D$115:$AD$1151,13,FALSE)),0,VLOOKUP(A12,'Bilgi Giriş Sayfası'!$D$115:$AD$1151,13,FALSE))</f>
        <v>0</v>
      </c>
      <c r="L12" s="127">
        <f>IF(ISERROR(VLOOKUP(A12,'Bilgi Giriş Sayfası'!$D$115:$AD$1151,14,FALSE)),0,VLOOKUP(A12,'Bilgi Giriş Sayfası'!$D$115:$AD$1151,14,FALSE))</f>
        <v>0</v>
      </c>
      <c r="M12" s="127">
        <f>IF(ISERROR(VLOOKUP(A12,'Bilgi Giriş Sayfası'!$D$115:$AD$1151,15,FALSE)),0,VLOOKUP(A12,'Bilgi Giriş Sayfası'!$D$115:$AD$1151,15,FALSE))</f>
        <v>0</v>
      </c>
      <c r="N12" s="127">
        <f>IF(ISERROR(VLOOKUP(A12,'Bilgi Giriş Sayfası'!$D$115:$AD$1151,16,FALSE)),0,VLOOKUP(A12,'Bilgi Giriş Sayfası'!$D$115:$AD$1151,16,FALSE))</f>
        <v>0</v>
      </c>
      <c r="O12" s="127">
        <f>IF(ISERROR(VLOOKUP(A12,'Bilgi Giriş Sayfası'!$D$115:$AD$1151,17,FALSE)),0,VLOOKUP(A12,'Bilgi Giriş Sayfası'!$D$115:$AD$1151,17,FALSE))</f>
        <v>0</v>
      </c>
      <c r="P12" s="127">
        <f>IF(ISERROR(VLOOKUP(A12,'Bilgi Giriş Sayfası'!$D$115:$AD$1151,18,FALSE)),0,VLOOKUP(A12,'Bilgi Giriş Sayfası'!$D$115:$AD$1151,18,FALSE))</f>
        <v>0</v>
      </c>
      <c r="Q12" s="128">
        <f>IF(ISERROR(VLOOKUP(A12,'Bilgi Giriş Sayfası'!$D$115:$AD$1151,20,FALSE)),0,VLOOKUP(A12,'Bilgi Giriş Sayfası'!$D$115:$AD$1151,20,FALSE))</f>
        <v>0</v>
      </c>
      <c r="R12" s="129"/>
      <c r="S12" s="126">
        <f>IF(ISERROR(VLOOKUP(A12,'Bilgi Giriş Sayfası'!$D$115:$W$1151,19,FALSE)),0,VLOOKUP(A12,'Bilgi Giriş Sayfası'!$D$115:$W$1151,19,FALSE))</f>
        <v>0</v>
      </c>
      <c r="T12" s="121"/>
    </row>
    <row r="13" spans="1:20" ht="24.75" customHeight="1">
      <c r="A13" s="182"/>
      <c r="C13" s="115"/>
      <c r="D13" s="115"/>
      <c r="E13" s="124">
        <f t="shared" si="0"/>
        <v>0</v>
      </c>
      <c r="F13" s="125">
        <f>IF(ISERROR(VLOOKUP(A13,'Bilgi Giriş Sayfası'!$D$115:$W$1151,4,FALSE)),0,VLOOKUP(A13,'Bilgi Giriş Sayfası'!$D$115:$W$1151,4,FALSE))</f>
        <v>0</v>
      </c>
      <c r="G13" s="126">
        <f>IF(ISERROR(VLOOKUP(A13,'Bilgi Giriş Sayfası'!$D$115:$W$1151,3,FALSE)),0,VLOOKUP(A13,'Bilgi Giriş Sayfası'!$D$115:$W$1151,3,FALSE))</f>
        <v>0</v>
      </c>
      <c r="H13" s="127">
        <f>IF(ISERROR(VLOOKUP(A13,'Bilgi Giriş Sayfası'!$D$115:$AD$1151,10,FALSE)),0,VLOOKUP(A13,'Bilgi Giriş Sayfası'!$D$115:$AD$1151,10,FALSE))</f>
        <v>0</v>
      </c>
      <c r="I13" s="127">
        <f>IF(ISERROR(VLOOKUP(A13,'Bilgi Giriş Sayfası'!$D$115:$AD$1151,11,FALSE)),0,VLOOKUP(A13,'Bilgi Giriş Sayfası'!$D$115:$AD$1151,11,FALSE))</f>
        <v>0</v>
      </c>
      <c r="J13" s="188">
        <f>IF(ISERROR(VLOOKUP(A13,'Bilgi Giriş Sayfası'!$D$115:$AD$1151,12,FALSE)),0,VLOOKUP(A13,'Bilgi Giriş Sayfası'!$D$115:$AD$1151,12,FALSE))</f>
        <v>0</v>
      </c>
      <c r="K13" s="127">
        <f>IF(ISERROR(VLOOKUP(A13,'Bilgi Giriş Sayfası'!$D$115:$AD$1151,13,FALSE)),0,VLOOKUP(A13,'Bilgi Giriş Sayfası'!$D$115:$AD$1151,13,FALSE))</f>
        <v>0</v>
      </c>
      <c r="L13" s="127">
        <f>IF(ISERROR(VLOOKUP(A13,'Bilgi Giriş Sayfası'!$D$115:$AD$1151,14,FALSE)),0,VLOOKUP(A13,'Bilgi Giriş Sayfası'!$D$115:$AD$1151,14,FALSE))</f>
        <v>0</v>
      </c>
      <c r="M13" s="127">
        <f>IF(ISERROR(VLOOKUP(A13,'Bilgi Giriş Sayfası'!$D$115:$AD$1151,15,FALSE)),0,VLOOKUP(A13,'Bilgi Giriş Sayfası'!$D$115:$AD$1151,15,FALSE))</f>
        <v>0</v>
      </c>
      <c r="N13" s="127">
        <f>IF(ISERROR(VLOOKUP(A13,'Bilgi Giriş Sayfası'!$D$115:$AD$1151,16,FALSE)),0,VLOOKUP(A13,'Bilgi Giriş Sayfası'!$D$115:$AD$1151,16,FALSE))</f>
        <v>0</v>
      </c>
      <c r="O13" s="127">
        <f>IF(ISERROR(VLOOKUP(A13,'Bilgi Giriş Sayfası'!$D$115:$AD$1151,17,FALSE)),0,VLOOKUP(A13,'Bilgi Giriş Sayfası'!$D$115:$AD$1151,17,FALSE))</f>
        <v>0</v>
      </c>
      <c r="P13" s="127">
        <f>IF(ISERROR(VLOOKUP(A13,'Bilgi Giriş Sayfası'!$D$115:$AD$1151,18,FALSE)),0,VLOOKUP(A13,'Bilgi Giriş Sayfası'!$D$115:$AD$1151,18,FALSE))</f>
        <v>0</v>
      </c>
      <c r="Q13" s="128">
        <f>IF(ISERROR(VLOOKUP(A13,'Bilgi Giriş Sayfası'!$D$115:$AD$1151,20,FALSE)),0,VLOOKUP(A13,'Bilgi Giriş Sayfası'!$D$115:$AD$1151,20,FALSE))</f>
        <v>0</v>
      </c>
      <c r="R13" s="129"/>
      <c r="S13" s="126">
        <f>IF(ISERROR(VLOOKUP(A13,'Bilgi Giriş Sayfası'!$D$115:$W$1151,19,FALSE)),0,VLOOKUP(A13,'Bilgi Giriş Sayfası'!$D$115:$W$1151,19,FALSE))</f>
        <v>0</v>
      </c>
      <c r="T13" s="121"/>
    </row>
    <row r="14" spans="1:20" ht="24.75" customHeight="1">
      <c r="A14" s="182"/>
      <c r="C14" s="115"/>
      <c r="D14" s="115"/>
      <c r="E14" s="124">
        <f t="shared" si="0"/>
        <v>0</v>
      </c>
      <c r="F14" s="125">
        <f>IF(ISERROR(VLOOKUP(A14,'Bilgi Giriş Sayfası'!$D$115:$W$1151,4,FALSE)),0,VLOOKUP(A14,'Bilgi Giriş Sayfası'!$D$115:$W$1151,4,FALSE))</f>
        <v>0</v>
      </c>
      <c r="G14" s="126">
        <f>IF(ISERROR(VLOOKUP(A14,'Bilgi Giriş Sayfası'!$D$115:$W$1151,3,FALSE)),0,VLOOKUP(A14,'Bilgi Giriş Sayfası'!$D$115:$W$1151,3,FALSE))</f>
        <v>0</v>
      </c>
      <c r="H14" s="127">
        <f>IF(ISERROR(VLOOKUP(A14,'Bilgi Giriş Sayfası'!$D$115:$AD$1151,10,FALSE)),0,VLOOKUP(A14,'Bilgi Giriş Sayfası'!$D$115:$AD$1151,10,FALSE))</f>
        <v>0</v>
      </c>
      <c r="I14" s="127">
        <f>IF(ISERROR(VLOOKUP(A14,'Bilgi Giriş Sayfası'!$D$115:$AD$1151,11,FALSE)),0,VLOOKUP(A14,'Bilgi Giriş Sayfası'!$D$115:$AD$1151,11,FALSE))</f>
        <v>0</v>
      </c>
      <c r="J14" s="188">
        <f>IF(ISERROR(VLOOKUP(A14,'Bilgi Giriş Sayfası'!$D$115:$AD$1151,12,FALSE)),0,VLOOKUP(A14,'Bilgi Giriş Sayfası'!$D$115:$AD$1151,12,FALSE))</f>
        <v>0</v>
      </c>
      <c r="K14" s="127">
        <f>IF(ISERROR(VLOOKUP(A14,'Bilgi Giriş Sayfası'!$D$115:$AD$1151,13,FALSE)),0,VLOOKUP(A14,'Bilgi Giriş Sayfası'!$D$115:$AD$1151,13,FALSE))</f>
        <v>0</v>
      </c>
      <c r="L14" s="127">
        <f>IF(ISERROR(VLOOKUP(A14,'Bilgi Giriş Sayfası'!$D$115:$AD$1151,14,FALSE)),0,VLOOKUP(A14,'Bilgi Giriş Sayfası'!$D$115:$AD$1151,14,FALSE))</f>
        <v>0</v>
      </c>
      <c r="M14" s="127">
        <f>IF(ISERROR(VLOOKUP(A14,'Bilgi Giriş Sayfası'!$D$115:$AD$1151,15,FALSE)),0,VLOOKUP(A14,'Bilgi Giriş Sayfası'!$D$115:$AD$1151,15,FALSE))</f>
        <v>0</v>
      </c>
      <c r="N14" s="127">
        <f>IF(ISERROR(VLOOKUP(A14,'Bilgi Giriş Sayfası'!$D$115:$AD$1151,16,FALSE)),0,VLOOKUP(A14,'Bilgi Giriş Sayfası'!$D$115:$AD$1151,16,FALSE))</f>
        <v>0</v>
      </c>
      <c r="O14" s="127">
        <f>IF(ISERROR(VLOOKUP(A14,'Bilgi Giriş Sayfası'!$D$115:$AD$1151,17,FALSE)),0,VLOOKUP(A14,'Bilgi Giriş Sayfası'!$D$115:$AD$1151,17,FALSE))</f>
        <v>0</v>
      </c>
      <c r="P14" s="127">
        <f>IF(ISERROR(VLOOKUP(A14,'Bilgi Giriş Sayfası'!$D$115:$AD$1151,18,FALSE)),0,VLOOKUP(A14,'Bilgi Giriş Sayfası'!$D$115:$AD$1151,18,FALSE))</f>
        <v>0</v>
      </c>
      <c r="Q14" s="128">
        <f>IF(ISERROR(VLOOKUP(A14,'Bilgi Giriş Sayfası'!$D$115:$AD$1151,20,FALSE)),0,VLOOKUP(A14,'Bilgi Giriş Sayfası'!$D$115:$AD$1151,20,FALSE))</f>
        <v>0</v>
      </c>
      <c r="R14" s="129"/>
      <c r="S14" s="126">
        <f>IF(ISERROR(VLOOKUP(A14,'Bilgi Giriş Sayfası'!$D$115:$W$1151,19,FALSE)),0,VLOOKUP(A14,'Bilgi Giriş Sayfası'!$D$115:$W$1151,19,FALSE))</f>
        <v>0</v>
      </c>
      <c r="T14" s="121"/>
    </row>
    <row r="15" spans="1:20" ht="24.75" customHeight="1">
      <c r="A15" s="182"/>
      <c r="C15" s="115"/>
      <c r="D15" s="115"/>
      <c r="E15" s="124">
        <f t="shared" si="0"/>
        <v>0</v>
      </c>
      <c r="F15" s="125">
        <f>IF(ISERROR(VLOOKUP(A15,'Bilgi Giriş Sayfası'!$D$115:$W$1151,4,FALSE)),0,VLOOKUP(A15,'Bilgi Giriş Sayfası'!$D$115:$W$1151,4,FALSE))</f>
        <v>0</v>
      </c>
      <c r="G15" s="126">
        <f>IF(ISERROR(VLOOKUP(A15,'Bilgi Giriş Sayfası'!$D$115:$W$1151,3,FALSE)),0,VLOOKUP(A15,'Bilgi Giriş Sayfası'!$D$115:$W$1151,3,FALSE))</f>
        <v>0</v>
      </c>
      <c r="H15" s="127">
        <f>IF(ISERROR(VLOOKUP(A15,'Bilgi Giriş Sayfası'!$D$115:$AD$1151,10,FALSE)),0,VLOOKUP(A15,'Bilgi Giriş Sayfası'!$D$115:$AD$1151,10,FALSE))</f>
        <v>0</v>
      </c>
      <c r="I15" s="127">
        <f>IF(ISERROR(VLOOKUP(A15,'Bilgi Giriş Sayfası'!$D$115:$AD$1151,11,FALSE)),0,VLOOKUP(A15,'Bilgi Giriş Sayfası'!$D$115:$AD$1151,11,FALSE))</f>
        <v>0</v>
      </c>
      <c r="J15" s="188">
        <f>IF(ISERROR(VLOOKUP(A15,'Bilgi Giriş Sayfası'!$D$115:$AD$1151,12,FALSE)),0,VLOOKUP(A15,'Bilgi Giriş Sayfası'!$D$115:$AD$1151,12,FALSE))</f>
        <v>0</v>
      </c>
      <c r="K15" s="127">
        <f>IF(ISERROR(VLOOKUP(A15,'Bilgi Giriş Sayfası'!$D$115:$AD$1151,13,FALSE)),0,VLOOKUP(A15,'Bilgi Giriş Sayfası'!$D$115:$AD$1151,13,FALSE))</f>
        <v>0</v>
      </c>
      <c r="L15" s="127">
        <f>IF(ISERROR(VLOOKUP(A15,'Bilgi Giriş Sayfası'!$D$115:$AD$1151,14,FALSE)),0,VLOOKUP(A15,'Bilgi Giriş Sayfası'!$D$115:$AD$1151,14,FALSE))</f>
        <v>0</v>
      </c>
      <c r="M15" s="127">
        <f>IF(ISERROR(VLOOKUP(A15,'Bilgi Giriş Sayfası'!$D$115:$AD$1151,15,FALSE)),0,VLOOKUP(A15,'Bilgi Giriş Sayfası'!$D$115:$AD$1151,15,FALSE))</f>
        <v>0</v>
      </c>
      <c r="N15" s="127">
        <f>IF(ISERROR(VLOOKUP(A15,'Bilgi Giriş Sayfası'!$D$115:$AD$1151,16,FALSE)),0,VLOOKUP(A15,'Bilgi Giriş Sayfası'!$D$115:$AD$1151,16,FALSE))</f>
        <v>0</v>
      </c>
      <c r="O15" s="127">
        <f>IF(ISERROR(VLOOKUP(A15,'Bilgi Giriş Sayfası'!$D$115:$AD$1151,17,FALSE)),0,VLOOKUP(A15,'Bilgi Giriş Sayfası'!$D$115:$AD$1151,17,FALSE))</f>
        <v>0</v>
      </c>
      <c r="P15" s="127">
        <f>IF(ISERROR(VLOOKUP(A15,'Bilgi Giriş Sayfası'!$D$115:$AD$1151,18,FALSE)),0,VLOOKUP(A15,'Bilgi Giriş Sayfası'!$D$115:$AD$1151,18,FALSE))</f>
        <v>0</v>
      </c>
      <c r="Q15" s="128">
        <f>IF(ISERROR(VLOOKUP(A15,'Bilgi Giriş Sayfası'!$D$115:$AD$1151,20,FALSE)),0,VLOOKUP(A15,'Bilgi Giriş Sayfası'!$D$115:$AD$1151,20,FALSE))</f>
        <v>0</v>
      </c>
      <c r="R15" s="129"/>
      <c r="S15" s="126">
        <f>IF(ISERROR(VLOOKUP(A15,'Bilgi Giriş Sayfası'!$D$115:$W$1151,19,FALSE)),0,VLOOKUP(A15,'Bilgi Giriş Sayfası'!$D$115:$W$1151,19,FALSE))</f>
        <v>0</v>
      </c>
      <c r="T15" s="121"/>
    </row>
    <row r="16" spans="1:20" ht="24.75" customHeight="1">
      <c r="A16" s="182"/>
      <c r="C16" s="115"/>
      <c r="D16" s="115"/>
      <c r="E16" s="124">
        <f t="shared" si="0"/>
        <v>0</v>
      </c>
      <c r="F16" s="125">
        <f>IF(ISERROR(VLOOKUP(A16,'Bilgi Giriş Sayfası'!$D$115:$W$1151,4,FALSE)),0,VLOOKUP(A16,'Bilgi Giriş Sayfası'!$D$115:$W$1151,4,FALSE))</f>
        <v>0</v>
      </c>
      <c r="G16" s="126">
        <f>IF(ISERROR(VLOOKUP(A16,'Bilgi Giriş Sayfası'!$D$115:$W$1151,3,FALSE)),0,VLOOKUP(A16,'Bilgi Giriş Sayfası'!$D$115:$W$1151,3,FALSE))</f>
        <v>0</v>
      </c>
      <c r="H16" s="127">
        <f>IF(ISERROR(VLOOKUP(A16,'Bilgi Giriş Sayfası'!$D$115:$AD$1151,10,FALSE)),0,VLOOKUP(A16,'Bilgi Giriş Sayfası'!$D$115:$AD$1151,10,FALSE))</f>
        <v>0</v>
      </c>
      <c r="I16" s="127">
        <f>IF(ISERROR(VLOOKUP(A16,'Bilgi Giriş Sayfası'!$D$115:$AD$1151,11,FALSE)),0,VLOOKUP(A16,'Bilgi Giriş Sayfası'!$D$115:$AD$1151,11,FALSE))</f>
        <v>0</v>
      </c>
      <c r="J16" s="188">
        <f>IF(ISERROR(VLOOKUP(A16,'Bilgi Giriş Sayfası'!$D$115:$AD$1151,12,FALSE)),0,VLOOKUP(A16,'Bilgi Giriş Sayfası'!$D$115:$AD$1151,12,FALSE))</f>
        <v>0</v>
      </c>
      <c r="K16" s="127">
        <f>IF(ISERROR(VLOOKUP(A16,'Bilgi Giriş Sayfası'!$D$115:$AD$1151,13,FALSE)),0,VLOOKUP(A16,'Bilgi Giriş Sayfası'!$D$115:$AD$1151,13,FALSE))</f>
        <v>0</v>
      </c>
      <c r="L16" s="127">
        <f>IF(ISERROR(VLOOKUP(A16,'Bilgi Giriş Sayfası'!$D$115:$AD$1151,14,FALSE)),0,VLOOKUP(A16,'Bilgi Giriş Sayfası'!$D$115:$AD$1151,14,FALSE))</f>
        <v>0</v>
      </c>
      <c r="M16" s="127">
        <f>IF(ISERROR(VLOOKUP(A16,'Bilgi Giriş Sayfası'!$D$115:$AD$1151,15,FALSE)),0,VLOOKUP(A16,'Bilgi Giriş Sayfası'!$D$115:$AD$1151,15,FALSE))</f>
        <v>0</v>
      </c>
      <c r="N16" s="127">
        <f>IF(ISERROR(VLOOKUP(A16,'Bilgi Giriş Sayfası'!$D$115:$AD$1151,16,FALSE)),0,VLOOKUP(A16,'Bilgi Giriş Sayfası'!$D$115:$AD$1151,16,FALSE))</f>
        <v>0</v>
      </c>
      <c r="O16" s="127">
        <f>IF(ISERROR(VLOOKUP(A16,'Bilgi Giriş Sayfası'!$D$115:$AD$1151,17,FALSE)),0,VLOOKUP(A16,'Bilgi Giriş Sayfası'!$D$115:$AD$1151,17,FALSE))</f>
        <v>0</v>
      </c>
      <c r="P16" s="127">
        <f>IF(ISERROR(VLOOKUP(A16,'Bilgi Giriş Sayfası'!$D$115:$AD$1151,18,FALSE)),0,VLOOKUP(A16,'Bilgi Giriş Sayfası'!$D$115:$AD$1151,18,FALSE))</f>
        <v>0</v>
      </c>
      <c r="Q16" s="128">
        <f>IF(ISERROR(VLOOKUP(A16,'Bilgi Giriş Sayfası'!$D$115:$AD$1151,20,FALSE)),0,VLOOKUP(A16,'Bilgi Giriş Sayfası'!$D$115:$AD$1151,20,FALSE))</f>
        <v>0</v>
      </c>
      <c r="R16" s="129"/>
      <c r="S16" s="126">
        <f>IF(ISERROR(VLOOKUP(A16,'Bilgi Giriş Sayfası'!$D$115:$W$1151,19,FALSE)),0,VLOOKUP(A16,'Bilgi Giriş Sayfası'!$D$115:$W$1151,19,FALSE))</f>
        <v>0</v>
      </c>
      <c r="T16" s="121"/>
    </row>
    <row r="17" spans="1:20" ht="24.75" customHeight="1">
      <c r="A17" s="182"/>
      <c r="C17" s="115"/>
      <c r="D17" s="115"/>
      <c r="E17" s="124">
        <f t="shared" si="0"/>
        <v>0</v>
      </c>
      <c r="F17" s="125">
        <f>IF(ISERROR(VLOOKUP(A17,'Bilgi Giriş Sayfası'!$D$115:$W$1151,4,FALSE)),0,VLOOKUP(A17,'Bilgi Giriş Sayfası'!$D$115:$W$1151,4,FALSE))</f>
        <v>0</v>
      </c>
      <c r="G17" s="126">
        <f>IF(ISERROR(VLOOKUP(A17,'Bilgi Giriş Sayfası'!$D$115:$W$1151,3,FALSE)),0,VLOOKUP(A17,'Bilgi Giriş Sayfası'!$D$115:$W$1151,3,FALSE))</f>
        <v>0</v>
      </c>
      <c r="H17" s="127">
        <f>IF(ISERROR(VLOOKUP(A17,'Bilgi Giriş Sayfası'!$D$115:$AD$1151,10,FALSE)),0,VLOOKUP(A17,'Bilgi Giriş Sayfası'!$D$115:$AD$1151,10,FALSE))</f>
        <v>0</v>
      </c>
      <c r="I17" s="127">
        <f>IF(ISERROR(VLOOKUP(A17,'Bilgi Giriş Sayfası'!$D$115:$AD$1151,11,FALSE)),0,VLOOKUP(A17,'Bilgi Giriş Sayfası'!$D$115:$AD$1151,11,FALSE))</f>
        <v>0</v>
      </c>
      <c r="J17" s="188">
        <f>IF(ISERROR(VLOOKUP(A17,'Bilgi Giriş Sayfası'!$D$115:$AD$1151,12,FALSE)),0,VLOOKUP(A17,'Bilgi Giriş Sayfası'!$D$115:$AD$1151,12,FALSE))</f>
        <v>0</v>
      </c>
      <c r="K17" s="127">
        <f>IF(ISERROR(VLOOKUP(A17,'Bilgi Giriş Sayfası'!$D$115:$AD$1151,13,FALSE)),0,VLOOKUP(A17,'Bilgi Giriş Sayfası'!$D$115:$AD$1151,13,FALSE))</f>
        <v>0</v>
      </c>
      <c r="L17" s="127">
        <f>IF(ISERROR(VLOOKUP(A17,'Bilgi Giriş Sayfası'!$D$115:$AD$1151,14,FALSE)),0,VLOOKUP(A17,'Bilgi Giriş Sayfası'!$D$115:$AD$1151,14,FALSE))</f>
        <v>0</v>
      </c>
      <c r="M17" s="127">
        <f>IF(ISERROR(VLOOKUP(A17,'Bilgi Giriş Sayfası'!$D$115:$AD$1151,15,FALSE)),0,VLOOKUP(A17,'Bilgi Giriş Sayfası'!$D$115:$AD$1151,15,FALSE))</f>
        <v>0</v>
      </c>
      <c r="N17" s="127">
        <f>IF(ISERROR(VLOOKUP(A17,'Bilgi Giriş Sayfası'!$D$115:$AD$1151,16,FALSE)),0,VLOOKUP(A17,'Bilgi Giriş Sayfası'!$D$115:$AD$1151,16,FALSE))</f>
        <v>0</v>
      </c>
      <c r="O17" s="127">
        <f>IF(ISERROR(VLOOKUP(A17,'Bilgi Giriş Sayfası'!$D$115:$AD$1151,17,FALSE)),0,VLOOKUP(A17,'Bilgi Giriş Sayfası'!$D$115:$AD$1151,17,FALSE))</f>
        <v>0</v>
      </c>
      <c r="P17" s="127">
        <f>IF(ISERROR(VLOOKUP(A17,'Bilgi Giriş Sayfası'!$D$115:$AD$1151,18,FALSE)),0,VLOOKUP(A17,'Bilgi Giriş Sayfası'!$D$115:$AD$1151,18,FALSE))</f>
        <v>0</v>
      </c>
      <c r="Q17" s="128">
        <f>IF(ISERROR(VLOOKUP(A17,'Bilgi Giriş Sayfası'!$D$115:$AD$1151,20,FALSE)),0,VLOOKUP(A17,'Bilgi Giriş Sayfası'!$D$115:$AD$1151,20,FALSE))</f>
        <v>0</v>
      </c>
      <c r="R17" s="129"/>
      <c r="S17" s="126">
        <f>IF(ISERROR(VLOOKUP(A17,'Bilgi Giriş Sayfası'!$D$115:$W$1151,19,FALSE)),0,VLOOKUP(A17,'Bilgi Giriş Sayfası'!$D$115:$W$1151,19,FALSE))</f>
        <v>0</v>
      </c>
      <c r="T17" s="121"/>
    </row>
    <row r="18" spans="1:20" ht="24.75" customHeight="1">
      <c r="A18" s="182"/>
      <c r="C18" s="115"/>
      <c r="D18" s="115"/>
      <c r="E18" s="124">
        <f t="shared" si="0"/>
        <v>0</v>
      </c>
      <c r="F18" s="125">
        <f>IF(ISERROR(VLOOKUP(A18,'Bilgi Giriş Sayfası'!$D$115:$W$1151,4,FALSE)),0,VLOOKUP(A18,'Bilgi Giriş Sayfası'!$D$115:$W$1151,4,FALSE))</f>
        <v>0</v>
      </c>
      <c r="G18" s="126">
        <f>IF(ISERROR(VLOOKUP(A18,'Bilgi Giriş Sayfası'!$D$115:$W$1151,3,FALSE)),0,VLOOKUP(A18,'Bilgi Giriş Sayfası'!$D$115:$W$1151,3,FALSE))</f>
        <v>0</v>
      </c>
      <c r="H18" s="127">
        <f>IF(ISERROR(VLOOKUP(A18,'Bilgi Giriş Sayfası'!$D$115:$AD$1151,10,FALSE)),0,VLOOKUP(A18,'Bilgi Giriş Sayfası'!$D$115:$AD$1151,10,FALSE))</f>
        <v>0</v>
      </c>
      <c r="I18" s="127">
        <f>IF(ISERROR(VLOOKUP(A18,'Bilgi Giriş Sayfası'!$D$115:$AD$1151,11,FALSE)),0,VLOOKUP(A18,'Bilgi Giriş Sayfası'!$D$115:$AD$1151,11,FALSE))</f>
        <v>0</v>
      </c>
      <c r="J18" s="188">
        <f>IF(ISERROR(VLOOKUP(A18,'Bilgi Giriş Sayfası'!$D$115:$AD$1151,12,FALSE)),0,VLOOKUP(A18,'Bilgi Giriş Sayfası'!$D$115:$AD$1151,12,FALSE))</f>
        <v>0</v>
      </c>
      <c r="K18" s="127">
        <f>IF(ISERROR(VLOOKUP(A18,'Bilgi Giriş Sayfası'!$D$115:$AD$1151,13,FALSE)),0,VLOOKUP(A18,'Bilgi Giriş Sayfası'!$D$115:$AD$1151,13,FALSE))</f>
        <v>0</v>
      </c>
      <c r="L18" s="127">
        <f>IF(ISERROR(VLOOKUP(A18,'Bilgi Giriş Sayfası'!$D$115:$AD$1151,14,FALSE)),0,VLOOKUP(A18,'Bilgi Giriş Sayfası'!$D$115:$AD$1151,14,FALSE))</f>
        <v>0</v>
      </c>
      <c r="M18" s="127">
        <f>IF(ISERROR(VLOOKUP(A18,'Bilgi Giriş Sayfası'!$D$115:$AD$1151,15,FALSE)),0,VLOOKUP(A18,'Bilgi Giriş Sayfası'!$D$115:$AD$1151,15,FALSE))</f>
        <v>0</v>
      </c>
      <c r="N18" s="127">
        <f>IF(ISERROR(VLOOKUP(A18,'Bilgi Giriş Sayfası'!$D$115:$AD$1151,16,FALSE)),0,VLOOKUP(A18,'Bilgi Giriş Sayfası'!$D$115:$AD$1151,16,FALSE))</f>
        <v>0</v>
      </c>
      <c r="O18" s="127">
        <f>IF(ISERROR(VLOOKUP(A18,'Bilgi Giriş Sayfası'!$D$115:$AD$1151,17,FALSE)),0,VLOOKUP(A18,'Bilgi Giriş Sayfası'!$D$115:$AD$1151,17,FALSE))</f>
        <v>0</v>
      </c>
      <c r="P18" s="127">
        <f>IF(ISERROR(VLOOKUP(A18,'Bilgi Giriş Sayfası'!$D$115:$AD$1151,18,FALSE)),0,VLOOKUP(A18,'Bilgi Giriş Sayfası'!$D$115:$AD$1151,18,FALSE))</f>
        <v>0</v>
      </c>
      <c r="Q18" s="128">
        <f>IF(ISERROR(VLOOKUP(A18,'Bilgi Giriş Sayfası'!$D$115:$AD$1151,20,FALSE)),0,VLOOKUP(A18,'Bilgi Giriş Sayfası'!$D$115:$AD$1151,20,FALSE))</f>
        <v>0</v>
      </c>
      <c r="R18" s="129"/>
      <c r="S18" s="126">
        <f>IF(ISERROR(VLOOKUP(A18,'Bilgi Giriş Sayfası'!$D$115:$W$1151,19,FALSE)),0,VLOOKUP(A18,'Bilgi Giriş Sayfası'!$D$115:$W$1151,19,FALSE))</f>
        <v>0</v>
      </c>
      <c r="T18" s="121"/>
    </row>
    <row r="19" spans="1:20" ht="24.75" customHeight="1">
      <c r="A19" s="182"/>
      <c r="C19" s="115"/>
      <c r="D19" s="115"/>
      <c r="E19" s="124">
        <f t="shared" si="0"/>
        <v>0</v>
      </c>
      <c r="F19" s="125">
        <f>IF(ISERROR(VLOOKUP(A19,'Bilgi Giriş Sayfası'!$D$115:$W$1151,4,FALSE)),0,VLOOKUP(A19,'Bilgi Giriş Sayfası'!$D$115:$W$1151,4,FALSE))</f>
        <v>0</v>
      </c>
      <c r="G19" s="126">
        <f>IF(ISERROR(VLOOKUP(A19,'Bilgi Giriş Sayfası'!$D$115:$W$1151,3,FALSE)),0,VLOOKUP(A19,'Bilgi Giriş Sayfası'!$D$115:$W$1151,3,FALSE))</f>
        <v>0</v>
      </c>
      <c r="H19" s="127">
        <f>IF(ISERROR(VLOOKUP(A19,'Bilgi Giriş Sayfası'!$D$115:$AD$1151,10,FALSE)),0,VLOOKUP(A19,'Bilgi Giriş Sayfası'!$D$115:$AD$1151,10,FALSE))</f>
        <v>0</v>
      </c>
      <c r="I19" s="127">
        <f>IF(ISERROR(VLOOKUP(A19,'Bilgi Giriş Sayfası'!$D$115:$AD$1151,11,FALSE)),0,VLOOKUP(A19,'Bilgi Giriş Sayfası'!$D$115:$AD$1151,11,FALSE))</f>
        <v>0</v>
      </c>
      <c r="J19" s="188">
        <f>IF(ISERROR(VLOOKUP(A19,'Bilgi Giriş Sayfası'!$D$115:$AD$1151,12,FALSE)),0,VLOOKUP(A19,'Bilgi Giriş Sayfası'!$D$115:$AD$1151,12,FALSE))</f>
        <v>0</v>
      </c>
      <c r="K19" s="127">
        <f>IF(ISERROR(VLOOKUP(A19,'Bilgi Giriş Sayfası'!$D$115:$AD$1151,13,FALSE)),0,VLOOKUP(A19,'Bilgi Giriş Sayfası'!$D$115:$AD$1151,13,FALSE))</f>
        <v>0</v>
      </c>
      <c r="L19" s="127">
        <f>IF(ISERROR(VLOOKUP(A19,'Bilgi Giriş Sayfası'!$D$115:$AD$1151,14,FALSE)),0,VLOOKUP(A19,'Bilgi Giriş Sayfası'!$D$115:$AD$1151,14,FALSE))</f>
        <v>0</v>
      </c>
      <c r="M19" s="127">
        <f>IF(ISERROR(VLOOKUP(A19,'Bilgi Giriş Sayfası'!$D$115:$AD$1151,15,FALSE)),0,VLOOKUP(A19,'Bilgi Giriş Sayfası'!$D$115:$AD$1151,15,FALSE))</f>
        <v>0</v>
      </c>
      <c r="N19" s="127">
        <f>IF(ISERROR(VLOOKUP(A19,'Bilgi Giriş Sayfası'!$D$115:$AD$1151,16,FALSE)),0,VLOOKUP(A19,'Bilgi Giriş Sayfası'!$D$115:$AD$1151,16,FALSE))</f>
        <v>0</v>
      </c>
      <c r="O19" s="127">
        <f>IF(ISERROR(VLOOKUP(A19,'Bilgi Giriş Sayfası'!$D$115:$AD$1151,17,FALSE)),0,VLOOKUP(A19,'Bilgi Giriş Sayfası'!$D$115:$AD$1151,17,FALSE))</f>
        <v>0</v>
      </c>
      <c r="P19" s="127">
        <f>IF(ISERROR(VLOOKUP(A19,'Bilgi Giriş Sayfası'!$D$115:$AD$1151,18,FALSE)),0,VLOOKUP(A19,'Bilgi Giriş Sayfası'!$D$115:$AD$1151,18,FALSE))</f>
        <v>0</v>
      </c>
      <c r="Q19" s="128">
        <f>IF(ISERROR(VLOOKUP(A19,'Bilgi Giriş Sayfası'!$D$115:$AD$1151,20,FALSE)),0,VLOOKUP(A19,'Bilgi Giriş Sayfası'!$D$115:$AD$1151,20,FALSE))</f>
        <v>0</v>
      </c>
      <c r="R19" s="129"/>
      <c r="S19" s="126">
        <f>IF(ISERROR(VLOOKUP(A19,'Bilgi Giriş Sayfası'!$D$115:$W$1151,19,FALSE)),0,VLOOKUP(A19,'Bilgi Giriş Sayfası'!$D$115:$W$1151,19,FALSE))</f>
        <v>0</v>
      </c>
      <c r="T19" s="121"/>
    </row>
    <row r="20" spans="1:20" ht="24.75" customHeight="1">
      <c r="A20" s="182"/>
      <c r="C20" s="115"/>
      <c r="D20" s="115"/>
      <c r="E20" s="124">
        <f t="shared" si="0"/>
        <v>0</v>
      </c>
      <c r="F20" s="125">
        <f>IF(ISERROR(VLOOKUP(A20,'Bilgi Giriş Sayfası'!$D$115:$W$1151,4,FALSE)),0,VLOOKUP(A20,'Bilgi Giriş Sayfası'!$D$115:$W$1151,4,FALSE))</f>
        <v>0</v>
      </c>
      <c r="G20" s="126">
        <f>IF(ISERROR(VLOOKUP(A20,'Bilgi Giriş Sayfası'!$D$115:$W$1151,3,FALSE)),0,VLOOKUP(A20,'Bilgi Giriş Sayfası'!$D$115:$W$1151,3,FALSE))</f>
        <v>0</v>
      </c>
      <c r="H20" s="127">
        <f>IF(ISERROR(VLOOKUP(A20,'Bilgi Giriş Sayfası'!$D$115:$AD$1151,10,FALSE)),0,VLOOKUP(A20,'Bilgi Giriş Sayfası'!$D$115:$AD$1151,10,FALSE))</f>
        <v>0</v>
      </c>
      <c r="I20" s="127">
        <f>IF(ISERROR(VLOOKUP(A20,'Bilgi Giriş Sayfası'!$D$115:$AD$1151,11,FALSE)),0,VLOOKUP(A20,'Bilgi Giriş Sayfası'!$D$115:$AD$1151,11,FALSE))</f>
        <v>0</v>
      </c>
      <c r="J20" s="188">
        <f>IF(ISERROR(VLOOKUP(A20,'Bilgi Giriş Sayfası'!$D$115:$AD$1151,12,FALSE)),0,VLOOKUP(A20,'Bilgi Giriş Sayfası'!$D$115:$AD$1151,12,FALSE))</f>
        <v>0</v>
      </c>
      <c r="K20" s="127">
        <f>IF(ISERROR(VLOOKUP(A20,'Bilgi Giriş Sayfası'!$D$115:$AD$1151,13,FALSE)),0,VLOOKUP(A20,'Bilgi Giriş Sayfası'!$D$115:$AD$1151,13,FALSE))</f>
        <v>0</v>
      </c>
      <c r="L20" s="127">
        <f>IF(ISERROR(VLOOKUP(A20,'Bilgi Giriş Sayfası'!$D$115:$AD$1151,14,FALSE)),0,VLOOKUP(A20,'Bilgi Giriş Sayfası'!$D$115:$AD$1151,14,FALSE))</f>
        <v>0</v>
      </c>
      <c r="M20" s="127">
        <f>IF(ISERROR(VLOOKUP(A20,'Bilgi Giriş Sayfası'!$D$115:$AD$1151,15,FALSE)),0,VLOOKUP(A20,'Bilgi Giriş Sayfası'!$D$115:$AD$1151,15,FALSE))</f>
        <v>0</v>
      </c>
      <c r="N20" s="127">
        <f>IF(ISERROR(VLOOKUP(A20,'Bilgi Giriş Sayfası'!$D$115:$AD$1151,16,FALSE)),0,VLOOKUP(A20,'Bilgi Giriş Sayfası'!$D$115:$AD$1151,16,FALSE))</f>
        <v>0</v>
      </c>
      <c r="O20" s="127">
        <f>IF(ISERROR(VLOOKUP(A20,'Bilgi Giriş Sayfası'!$D$115:$AD$1151,17,FALSE)),0,VLOOKUP(A20,'Bilgi Giriş Sayfası'!$D$115:$AD$1151,17,FALSE))</f>
        <v>0</v>
      </c>
      <c r="P20" s="127">
        <f>IF(ISERROR(VLOOKUP(A20,'Bilgi Giriş Sayfası'!$D$115:$AD$1151,18,FALSE)),0,VLOOKUP(A20,'Bilgi Giriş Sayfası'!$D$115:$AD$1151,18,FALSE))</f>
        <v>0</v>
      </c>
      <c r="Q20" s="128">
        <f>IF(ISERROR(VLOOKUP(A20,'Bilgi Giriş Sayfası'!$D$115:$AD$1151,20,FALSE)),0,VLOOKUP(A20,'Bilgi Giriş Sayfası'!$D$115:$AD$1151,20,FALSE))</f>
        <v>0</v>
      </c>
      <c r="R20" s="129"/>
      <c r="S20" s="126">
        <f>IF(ISERROR(VLOOKUP(A20,'Bilgi Giriş Sayfası'!$D$115:$W$1151,19,FALSE)),0,VLOOKUP(A20,'Bilgi Giriş Sayfası'!$D$115:$W$1151,19,FALSE))</f>
        <v>0</v>
      </c>
      <c r="T20" s="121"/>
    </row>
    <row r="21" spans="1:20" ht="24.75" customHeight="1">
      <c r="A21" s="182"/>
      <c r="C21" s="115"/>
      <c r="D21" s="115"/>
      <c r="E21" s="124">
        <f t="shared" si="0"/>
        <v>0</v>
      </c>
      <c r="F21" s="125">
        <f>IF(ISERROR(VLOOKUP(A21,'Bilgi Giriş Sayfası'!$D$115:$W$1151,4,FALSE)),0,VLOOKUP(A21,'Bilgi Giriş Sayfası'!$D$115:$W$1151,4,FALSE))</f>
        <v>0</v>
      </c>
      <c r="G21" s="126">
        <f>IF(ISERROR(VLOOKUP(A21,'Bilgi Giriş Sayfası'!$D$115:$W$1151,3,FALSE)),0,VLOOKUP(A21,'Bilgi Giriş Sayfası'!$D$115:$W$1151,3,FALSE))</f>
        <v>0</v>
      </c>
      <c r="H21" s="127">
        <f>IF(ISERROR(VLOOKUP(A21,'Bilgi Giriş Sayfası'!$D$115:$AD$1151,10,FALSE)),0,VLOOKUP(A21,'Bilgi Giriş Sayfası'!$D$115:$AD$1151,10,FALSE))</f>
        <v>0</v>
      </c>
      <c r="I21" s="127">
        <f>IF(ISERROR(VLOOKUP(A21,'Bilgi Giriş Sayfası'!$D$115:$AD$1151,11,FALSE)),0,VLOOKUP(A21,'Bilgi Giriş Sayfası'!$D$115:$AD$1151,11,FALSE))</f>
        <v>0</v>
      </c>
      <c r="J21" s="188">
        <f>IF(ISERROR(VLOOKUP(A21,'Bilgi Giriş Sayfası'!$D$115:$AD$1151,12,FALSE)),0,VLOOKUP(A21,'Bilgi Giriş Sayfası'!$D$115:$AD$1151,12,FALSE))</f>
        <v>0</v>
      </c>
      <c r="K21" s="127">
        <f>IF(ISERROR(VLOOKUP(A21,'Bilgi Giriş Sayfası'!$D$115:$AD$1151,13,FALSE)),0,VLOOKUP(A21,'Bilgi Giriş Sayfası'!$D$115:$AD$1151,13,FALSE))</f>
        <v>0</v>
      </c>
      <c r="L21" s="127">
        <f>IF(ISERROR(VLOOKUP(A21,'Bilgi Giriş Sayfası'!$D$115:$AD$1151,14,FALSE)),0,VLOOKUP(A21,'Bilgi Giriş Sayfası'!$D$115:$AD$1151,14,FALSE))</f>
        <v>0</v>
      </c>
      <c r="M21" s="127">
        <f>IF(ISERROR(VLOOKUP(A21,'Bilgi Giriş Sayfası'!$D$115:$AD$1151,15,FALSE)),0,VLOOKUP(A21,'Bilgi Giriş Sayfası'!$D$115:$AD$1151,15,FALSE))</f>
        <v>0</v>
      </c>
      <c r="N21" s="127">
        <f>IF(ISERROR(VLOOKUP(A21,'Bilgi Giriş Sayfası'!$D$115:$AD$1151,16,FALSE)),0,VLOOKUP(A21,'Bilgi Giriş Sayfası'!$D$115:$AD$1151,16,FALSE))</f>
        <v>0</v>
      </c>
      <c r="O21" s="127">
        <f>IF(ISERROR(VLOOKUP(A21,'Bilgi Giriş Sayfası'!$D$115:$AD$1151,17,FALSE)),0,VLOOKUP(A21,'Bilgi Giriş Sayfası'!$D$115:$AD$1151,17,FALSE))</f>
        <v>0</v>
      </c>
      <c r="P21" s="127">
        <f>IF(ISERROR(VLOOKUP(A21,'Bilgi Giriş Sayfası'!$D$115:$AD$1151,18,FALSE)),0,VLOOKUP(A21,'Bilgi Giriş Sayfası'!$D$115:$AD$1151,18,FALSE))</f>
        <v>0</v>
      </c>
      <c r="Q21" s="128">
        <f>IF(ISERROR(VLOOKUP(A21,'Bilgi Giriş Sayfası'!$D$115:$AD$1151,20,FALSE)),0,VLOOKUP(A21,'Bilgi Giriş Sayfası'!$D$115:$AD$1151,20,FALSE))</f>
        <v>0</v>
      </c>
      <c r="R21" s="129"/>
      <c r="S21" s="126">
        <f>IF(ISERROR(VLOOKUP(A21,'Bilgi Giriş Sayfası'!$D$115:$W$1151,19,FALSE)),0,VLOOKUP(A21,'Bilgi Giriş Sayfası'!$D$115:$W$1151,19,FALSE))</f>
        <v>0</v>
      </c>
      <c r="T21" s="121"/>
    </row>
    <row r="22" spans="1:20" ht="24.75" customHeight="1">
      <c r="A22" s="182"/>
      <c r="C22" s="115"/>
      <c r="D22" s="115"/>
      <c r="E22" s="124">
        <f t="shared" si="0"/>
        <v>0</v>
      </c>
      <c r="F22" s="125">
        <f>IF(ISERROR(VLOOKUP(A22,'Bilgi Giriş Sayfası'!$D$115:$W$1151,4,FALSE)),0,VLOOKUP(A22,'Bilgi Giriş Sayfası'!$D$115:$W$1151,4,FALSE))</f>
        <v>0</v>
      </c>
      <c r="G22" s="126">
        <f>IF(ISERROR(VLOOKUP(A22,'Bilgi Giriş Sayfası'!$D$115:$W$1151,3,FALSE)),0,VLOOKUP(A22,'Bilgi Giriş Sayfası'!$D$115:$W$1151,3,FALSE))</f>
        <v>0</v>
      </c>
      <c r="H22" s="127">
        <f>IF(ISERROR(VLOOKUP(A22,'Bilgi Giriş Sayfası'!$D$115:$AD$1151,10,FALSE)),0,VLOOKUP(A22,'Bilgi Giriş Sayfası'!$D$115:$AD$1151,10,FALSE))</f>
        <v>0</v>
      </c>
      <c r="I22" s="127">
        <f>IF(ISERROR(VLOOKUP(A22,'Bilgi Giriş Sayfası'!$D$115:$AD$1151,11,FALSE)),0,VLOOKUP(A22,'Bilgi Giriş Sayfası'!$D$115:$AD$1151,11,FALSE))</f>
        <v>0</v>
      </c>
      <c r="J22" s="188">
        <f>IF(ISERROR(VLOOKUP(A22,'Bilgi Giriş Sayfası'!$D$115:$AD$1151,12,FALSE)),0,VLOOKUP(A22,'Bilgi Giriş Sayfası'!$D$115:$AD$1151,12,FALSE))</f>
        <v>0</v>
      </c>
      <c r="K22" s="127">
        <f>IF(ISERROR(VLOOKUP(A22,'Bilgi Giriş Sayfası'!$D$115:$AD$1151,13,FALSE)),0,VLOOKUP(A22,'Bilgi Giriş Sayfası'!$D$115:$AD$1151,13,FALSE))</f>
        <v>0</v>
      </c>
      <c r="L22" s="127">
        <f>IF(ISERROR(VLOOKUP(A22,'Bilgi Giriş Sayfası'!$D$115:$AD$1151,14,FALSE)),0,VLOOKUP(A22,'Bilgi Giriş Sayfası'!$D$115:$AD$1151,14,FALSE))</f>
        <v>0</v>
      </c>
      <c r="M22" s="127">
        <f>IF(ISERROR(VLOOKUP(A22,'Bilgi Giriş Sayfası'!$D$115:$AD$1151,15,FALSE)),0,VLOOKUP(A22,'Bilgi Giriş Sayfası'!$D$115:$AD$1151,15,FALSE))</f>
        <v>0</v>
      </c>
      <c r="N22" s="127">
        <f>IF(ISERROR(VLOOKUP(A22,'Bilgi Giriş Sayfası'!$D$115:$AD$1151,16,FALSE)),0,VLOOKUP(A22,'Bilgi Giriş Sayfası'!$D$115:$AD$1151,16,FALSE))</f>
        <v>0</v>
      </c>
      <c r="O22" s="127">
        <f>IF(ISERROR(VLOOKUP(A22,'Bilgi Giriş Sayfası'!$D$115:$AD$1151,17,FALSE)),0,VLOOKUP(A22,'Bilgi Giriş Sayfası'!$D$115:$AD$1151,17,FALSE))</f>
        <v>0</v>
      </c>
      <c r="P22" s="127">
        <f>IF(ISERROR(VLOOKUP(A22,'Bilgi Giriş Sayfası'!$D$115:$AD$1151,18,FALSE)),0,VLOOKUP(A22,'Bilgi Giriş Sayfası'!$D$115:$AD$1151,18,FALSE))</f>
        <v>0</v>
      </c>
      <c r="Q22" s="128">
        <f>IF(ISERROR(VLOOKUP(A22,'Bilgi Giriş Sayfası'!$D$115:$AD$1151,20,FALSE)),0,VLOOKUP(A22,'Bilgi Giriş Sayfası'!$D$115:$AD$1151,20,FALSE))</f>
        <v>0</v>
      </c>
      <c r="R22" s="129"/>
      <c r="S22" s="126">
        <f>IF(ISERROR(VLOOKUP(A22,'Bilgi Giriş Sayfası'!$D$115:$W$1151,19,FALSE)),0,VLOOKUP(A22,'Bilgi Giriş Sayfası'!$D$115:$W$1151,19,FALSE))</f>
        <v>0</v>
      </c>
      <c r="T22" s="121"/>
    </row>
    <row r="23" spans="1:20" ht="24.75" customHeight="1">
      <c r="A23" s="182"/>
      <c r="C23" s="115"/>
      <c r="D23" s="115"/>
      <c r="E23" s="124">
        <f t="shared" si="0"/>
        <v>0</v>
      </c>
      <c r="F23" s="125">
        <f>IF(ISERROR(VLOOKUP(A23,'Bilgi Giriş Sayfası'!$D$115:$W$1151,4,FALSE)),0,VLOOKUP(A23,'Bilgi Giriş Sayfası'!$D$115:$W$1151,4,FALSE))</f>
        <v>0</v>
      </c>
      <c r="G23" s="126">
        <f>IF(ISERROR(VLOOKUP(A23,'Bilgi Giriş Sayfası'!$D$115:$W$1151,3,FALSE)),0,VLOOKUP(A23,'Bilgi Giriş Sayfası'!$D$115:$W$1151,3,FALSE))</f>
        <v>0</v>
      </c>
      <c r="H23" s="127">
        <f>IF(ISERROR(VLOOKUP(A23,'Bilgi Giriş Sayfası'!$D$115:$AD$1151,10,FALSE)),0,VLOOKUP(A23,'Bilgi Giriş Sayfası'!$D$115:$AD$1151,10,FALSE))</f>
        <v>0</v>
      </c>
      <c r="I23" s="127">
        <f>IF(ISERROR(VLOOKUP(A23,'Bilgi Giriş Sayfası'!$D$115:$AD$1151,11,FALSE)),0,VLOOKUP(A23,'Bilgi Giriş Sayfası'!$D$115:$AD$1151,11,FALSE))</f>
        <v>0</v>
      </c>
      <c r="J23" s="188">
        <f>IF(ISERROR(VLOOKUP(A23,'Bilgi Giriş Sayfası'!$D$115:$AD$1151,12,FALSE)),0,VLOOKUP(A23,'Bilgi Giriş Sayfası'!$D$115:$AD$1151,12,FALSE))</f>
        <v>0</v>
      </c>
      <c r="K23" s="127">
        <f>IF(ISERROR(VLOOKUP(A23,'Bilgi Giriş Sayfası'!$D$115:$AD$1151,13,FALSE)),0,VLOOKUP(A23,'Bilgi Giriş Sayfası'!$D$115:$AD$1151,13,FALSE))</f>
        <v>0</v>
      </c>
      <c r="L23" s="127">
        <f>IF(ISERROR(VLOOKUP(A23,'Bilgi Giriş Sayfası'!$D$115:$AD$1151,14,FALSE)),0,VLOOKUP(A23,'Bilgi Giriş Sayfası'!$D$115:$AD$1151,14,FALSE))</f>
        <v>0</v>
      </c>
      <c r="M23" s="127">
        <f>IF(ISERROR(VLOOKUP(A23,'Bilgi Giriş Sayfası'!$D$115:$AD$1151,15,FALSE)),0,VLOOKUP(A23,'Bilgi Giriş Sayfası'!$D$115:$AD$1151,15,FALSE))</f>
        <v>0</v>
      </c>
      <c r="N23" s="127">
        <f>IF(ISERROR(VLOOKUP(A23,'Bilgi Giriş Sayfası'!$D$115:$AD$1151,16,FALSE)),0,VLOOKUP(A23,'Bilgi Giriş Sayfası'!$D$115:$AD$1151,16,FALSE))</f>
        <v>0</v>
      </c>
      <c r="O23" s="127">
        <f>IF(ISERROR(VLOOKUP(A23,'Bilgi Giriş Sayfası'!$D$115:$AD$1151,17,FALSE)),0,VLOOKUP(A23,'Bilgi Giriş Sayfası'!$D$115:$AD$1151,17,FALSE))</f>
        <v>0</v>
      </c>
      <c r="P23" s="127">
        <f>IF(ISERROR(VLOOKUP(A23,'Bilgi Giriş Sayfası'!$D$115:$AD$1151,18,FALSE)),0,VLOOKUP(A23,'Bilgi Giriş Sayfası'!$D$115:$AD$1151,18,FALSE))</f>
        <v>0</v>
      </c>
      <c r="Q23" s="128">
        <f>IF(ISERROR(VLOOKUP(A23,'Bilgi Giriş Sayfası'!$D$115:$AD$1151,20,FALSE)),0,VLOOKUP(A23,'Bilgi Giriş Sayfası'!$D$115:$AD$1151,20,FALSE))</f>
        <v>0</v>
      </c>
      <c r="R23" s="129"/>
      <c r="S23" s="126">
        <f>IF(ISERROR(VLOOKUP(A23,'Bilgi Giriş Sayfası'!$D$115:$W$1151,19,FALSE)),0,VLOOKUP(A23,'Bilgi Giriş Sayfası'!$D$115:$W$1151,19,FALSE))</f>
        <v>0</v>
      </c>
      <c r="T23" s="121"/>
    </row>
    <row r="24" spans="1:20" ht="24.75" customHeight="1">
      <c r="A24" s="182"/>
      <c r="C24" s="115"/>
      <c r="D24" s="115"/>
      <c r="E24" s="124">
        <f t="shared" si="0"/>
        <v>0</v>
      </c>
      <c r="F24" s="125">
        <f>IF(ISERROR(VLOOKUP(A24,'Bilgi Giriş Sayfası'!$D$115:$W$1151,4,FALSE)),0,VLOOKUP(A24,'Bilgi Giriş Sayfası'!$D$115:$W$1151,4,FALSE))</f>
        <v>0</v>
      </c>
      <c r="G24" s="126">
        <f>IF(ISERROR(VLOOKUP(A24,'Bilgi Giriş Sayfası'!$D$115:$W$1151,3,FALSE)),0,VLOOKUP(A24,'Bilgi Giriş Sayfası'!$D$115:$W$1151,3,FALSE))</f>
        <v>0</v>
      </c>
      <c r="H24" s="127">
        <f>IF(ISERROR(VLOOKUP(A24,'Bilgi Giriş Sayfası'!$D$115:$AD$1151,10,FALSE)),0,VLOOKUP(A24,'Bilgi Giriş Sayfası'!$D$115:$AD$1151,10,FALSE))</f>
        <v>0</v>
      </c>
      <c r="I24" s="127">
        <f>IF(ISERROR(VLOOKUP(A24,'Bilgi Giriş Sayfası'!$D$115:$AD$1151,11,FALSE)),0,VLOOKUP(A24,'Bilgi Giriş Sayfası'!$D$115:$AD$1151,11,FALSE))</f>
        <v>0</v>
      </c>
      <c r="J24" s="188">
        <f>IF(ISERROR(VLOOKUP(A24,'Bilgi Giriş Sayfası'!$D$115:$AD$1151,12,FALSE)),0,VLOOKUP(A24,'Bilgi Giriş Sayfası'!$D$115:$AD$1151,12,FALSE))</f>
        <v>0</v>
      </c>
      <c r="K24" s="127">
        <f>IF(ISERROR(VLOOKUP(A24,'Bilgi Giriş Sayfası'!$D$115:$AD$1151,13,FALSE)),0,VLOOKUP(A24,'Bilgi Giriş Sayfası'!$D$115:$AD$1151,13,FALSE))</f>
        <v>0</v>
      </c>
      <c r="L24" s="127">
        <f>IF(ISERROR(VLOOKUP(A24,'Bilgi Giriş Sayfası'!$D$115:$AD$1151,14,FALSE)),0,VLOOKUP(A24,'Bilgi Giriş Sayfası'!$D$115:$AD$1151,14,FALSE))</f>
        <v>0</v>
      </c>
      <c r="M24" s="127">
        <f>IF(ISERROR(VLOOKUP(A24,'Bilgi Giriş Sayfası'!$D$115:$AD$1151,15,FALSE)),0,VLOOKUP(A24,'Bilgi Giriş Sayfası'!$D$115:$AD$1151,15,FALSE))</f>
        <v>0</v>
      </c>
      <c r="N24" s="127">
        <f>IF(ISERROR(VLOOKUP(A24,'Bilgi Giriş Sayfası'!$D$115:$AD$1151,16,FALSE)),0,VLOOKUP(A24,'Bilgi Giriş Sayfası'!$D$115:$AD$1151,16,FALSE))</f>
        <v>0</v>
      </c>
      <c r="O24" s="127">
        <f>IF(ISERROR(VLOOKUP(A24,'Bilgi Giriş Sayfası'!$D$115:$AD$1151,17,FALSE)),0,VLOOKUP(A24,'Bilgi Giriş Sayfası'!$D$115:$AD$1151,17,FALSE))</f>
        <v>0</v>
      </c>
      <c r="P24" s="127">
        <f>IF(ISERROR(VLOOKUP(A24,'Bilgi Giriş Sayfası'!$D$115:$AD$1151,18,FALSE)),0,VLOOKUP(A24,'Bilgi Giriş Sayfası'!$D$115:$AD$1151,18,FALSE))</f>
        <v>0</v>
      </c>
      <c r="Q24" s="128">
        <f>IF(ISERROR(VLOOKUP(A24,'Bilgi Giriş Sayfası'!$D$115:$AD$1151,20,FALSE)),0,VLOOKUP(A24,'Bilgi Giriş Sayfası'!$D$115:$AD$1151,20,FALSE))</f>
        <v>0</v>
      </c>
      <c r="R24" s="129"/>
      <c r="S24" s="126">
        <f>IF(ISERROR(VLOOKUP(A24,'Bilgi Giriş Sayfası'!$D$115:$W$1151,19,FALSE)),0,VLOOKUP(A24,'Bilgi Giriş Sayfası'!$D$115:$W$1151,19,FALSE))</f>
        <v>0</v>
      </c>
      <c r="T24" s="121"/>
    </row>
    <row r="25" spans="1:20" ht="24.75" customHeight="1">
      <c r="A25" s="182"/>
      <c r="C25" s="115"/>
      <c r="D25" s="115"/>
      <c r="E25" s="124">
        <f t="shared" si="0"/>
        <v>0</v>
      </c>
      <c r="F25" s="125">
        <f>IF(ISERROR(VLOOKUP(A25,'Bilgi Giriş Sayfası'!$D$115:$W$1151,4,FALSE)),0,VLOOKUP(A25,'Bilgi Giriş Sayfası'!$D$115:$W$1151,4,FALSE))</f>
        <v>0</v>
      </c>
      <c r="G25" s="126">
        <f>IF(ISERROR(VLOOKUP(A25,'Bilgi Giriş Sayfası'!$D$115:$W$1151,3,FALSE)),0,VLOOKUP(A25,'Bilgi Giriş Sayfası'!$D$115:$W$1151,3,FALSE))</f>
        <v>0</v>
      </c>
      <c r="H25" s="127">
        <f>IF(ISERROR(VLOOKUP(A25,'Bilgi Giriş Sayfası'!$D$115:$AD$1151,10,FALSE)),0,VLOOKUP(A25,'Bilgi Giriş Sayfası'!$D$115:$AD$1151,10,FALSE))</f>
        <v>0</v>
      </c>
      <c r="I25" s="127">
        <f>IF(ISERROR(VLOOKUP(A25,'Bilgi Giriş Sayfası'!$D$115:$AD$1151,11,FALSE)),0,VLOOKUP(A25,'Bilgi Giriş Sayfası'!$D$115:$AD$1151,11,FALSE))</f>
        <v>0</v>
      </c>
      <c r="J25" s="188">
        <f>IF(ISERROR(VLOOKUP(A25,'Bilgi Giriş Sayfası'!$D$115:$AD$1151,12,FALSE)),0,VLOOKUP(A25,'Bilgi Giriş Sayfası'!$D$115:$AD$1151,12,FALSE))</f>
        <v>0</v>
      </c>
      <c r="K25" s="127">
        <f>IF(ISERROR(VLOOKUP(A25,'Bilgi Giriş Sayfası'!$D$115:$AD$1151,13,FALSE)),0,VLOOKUP(A25,'Bilgi Giriş Sayfası'!$D$115:$AD$1151,13,FALSE))</f>
        <v>0</v>
      </c>
      <c r="L25" s="127">
        <f>IF(ISERROR(VLOOKUP(A25,'Bilgi Giriş Sayfası'!$D$115:$AD$1151,14,FALSE)),0,VLOOKUP(A25,'Bilgi Giriş Sayfası'!$D$115:$AD$1151,14,FALSE))</f>
        <v>0</v>
      </c>
      <c r="M25" s="127">
        <f>IF(ISERROR(VLOOKUP(A25,'Bilgi Giriş Sayfası'!$D$115:$AD$1151,15,FALSE)),0,VLOOKUP(A25,'Bilgi Giriş Sayfası'!$D$115:$AD$1151,15,FALSE))</f>
        <v>0</v>
      </c>
      <c r="N25" s="127">
        <f>IF(ISERROR(VLOOKUP(A25,'Bilgi Giriş Sayfası'!$D$115:$AD$1151,16,FALSE)),0,VLOOKUP(A25,'Bilgi Giriş Sayfası'!$D$115:$AD$1151,16,FALSE))</f>
        <v>0</v>
      </c>
      <c r="O25" s="127">
        <f>IF(ISERROR(VLOOKUP(A25,'Bilgi Giriş Sayfası'!$D$115:$AD$1151,17,FALSE)),0,VLOOKUP(A25,'Bilgi Giriş Sayfası'!$D$115:$AD$1151,17,FALSE))</f>
        <v>0</v>
      </c>
      <c r="P25" s="127">
        <f>IF(ISERROR(VLOOKUP(A25,'Bilgi Giriş Sayfası'!$D$115:$AD$1151,18,FALSE)),0,VLOOKUP(A25,'Bilgi Giriş Sayfası'!$D$115:$AD$1151,18,FALSE))</f>
        <v>0</v>
      </c>
      <c r="Q25" s="128">
        <f>IF(ISERROR(VLOOKUP(A25,'Bilgi Giriş Sayfası'!$D$115:$AD$1151,20,FALSE)),0,VLOOKUP(A25,'Bilgi Giriş Sayfası'!$D$115:$AD$1151,20,FALSE))</f>
        <v>0</v>
      </c>
      <c r="R25" s="129"/>
      <c r="S25" s="126">
        <f>IF(ISERROR(VLOOKUP(A25,'Bilgi Giriş Sayfası'!$D$115:$W$1151,19,FALSE)),0,VLOOKUP(A25,'Bilgi Giriş Sayfası'!$D$115:$W$1151,19,FALSE))</f>
        <v>0</v>
      </c>
      <c r="T25" s="121"/>
    </row>
    <row r="26" spans="1:20" ht="24.75" customHeight="1">
      <c r="A26" s="182"/>
      <c r="C26" s="115"/>
      <c r="D26" s="115"/>
      <c r="E26" s="124">
        <f t="shared" si="0"/>
        <v>0</v>
      </c>
      <c r="F26" s="125">
        <f>IF(ISERROR(VLOOKUP(A26,'Bilgi Giriş Sayfası'!$D$115:$W$1151,4,FALSE)),0,VLOOKUP(A26,'Bilgi Giriş Sayfası'!$D$115:$W$1151,4,FALSE))</f>
        <v>0</v>
      </c>
      <c r="G26" s="126">
        <f>IF(ISERROR(VLOOKUP(A26,'Bilgi Giriş Sayfası'!$D$115:$W$1151,3,FALSE)),0,VLOOKUP(A26,'Bilgi Giriş Sayfası'!$D$115:$W$1151,3,FALSE))</f>
        <v>0</v>
      </c>
      <c r="H26" s="127">
        <f>IF(ISERROR(VLOOKUP(A26,'Bilgi Giriş Sayfası'!$D$115:$AD$1151,10,FALSE)),0,VLOOKUP(A26,'Bilgi Giriş Sayfası'!$D$115:$AD$1151,10,FALSE))</f>
        <v>0</v>
      </c>
      <c r="I26" s="127">
        <f>IF(ISERROR(VLOOKUP(A26,'Bilgi Giriş Sayfası'!$D$115:$AD$1151,11,FALSE)),0,VLOOKUP(A26,'Bilgi Giriş Sayfası'!$D$115:$AD$1151,11,FALSE))</f>
        <v>0</v>
      </c>
      <c r="J26" s="188">
        <f>IF(ISERROR(VLOOKUP(A26,'Bilgi Giriş Sayfası'!$D$115:$AD$1151,12,FALSE)),0,VLOOKUP(A26,'Bilgi Giriş Sayfası'!$D$115:$AD$1151,12,FALSE))</f>
        <v>0</v>
      </c>
      <c r="K26" s="127">
        <f>IF(ISERROR(VLOOKUP(A26,'Bilgi Giriş Sayfası'!$D$115:$AD$1151,13,FALSE)),0,VLOOKUP(A26,'Bilgi Giriş Sayfası'!$D$115:$AD$1151,13,FALSE))</f>
        <v>0</v>
      </c>
      <c r="L26" s="127">
        <f>IF(ISERROR(VLOOKUP(A26,'Bilgi Giriş Sayfası'!$D$115:$AD$1151,14,FALSE)),0,VLOOKUP(A26,'Bilgi Giriş Sayfası'!$D$115:$AD$1151,14,FALSE))</f>
        <v>0</v>
      </c>
      <c r="M26" s="127">
        <f>IF(ISERROR(VLOOKUP(A26,'Bilgi Giriş Sayfası'!$D$115:$AD$1151,15,FALSE)),0,VLOOKUP(A26,'Bilgi Giriş Sayfası'!$D$115:$AD$1151,15,FALSE))</f>
        <v>0</v>
      </c>
      <c r="N26" s="127">
        <f>IF(ISERROR(VLOOKUP(A26,'Bilgi Giriş Sayfası'!$D$115:$AD$1151,16,FALSE)),0,VLOOKUP(A26,'Bilgi Giriş Sayfası'!$D$115:$AD$1151,16,FALSE))</f>
        <v>0</v>
      </c>
      <c r="O26" s="127">
        <f>IF(ISERROR(VLOOKUP(A26,'Bilgi Giriş Sayfası'!$D$115:$AD$1151,17,FALSE)),0,VLOOKUP(A26,'Bilgi Giriş Sayfası'!$D$115:$AD$1151,17,FALSE))</f>
        <v>0</v>
      </c>
      <c r="P26" s="127">
        <f>IF(ISERROR(VLOOKUP(A26,'Bilgi Giriş Sayfası'!$D$115:$AD$1151,18,FALSE)),0,VLOOKUP(A26,'Bilgi Giriş Sayfası'!$D$115:$AD$1151,18,FALSE))</f>
        <v>0</v>
      </c>
      <c r="Q26" s="128">
        <f>IF(ISERROR(VLOOKUP(A26,'Bilgi Giriş Sayfası'!$D$115:$AD$1151,20,FALSE)),0,VLOOKUP(A26,'Bilgi Giriş Sayfası'!$D$115:$AD$1151,20,FALSE))</f>
        <v>0</v>
      </c>
      <c r="R26" s="129"/>
      <c r="S26" s="126">
        <f>IF(ISERROR(VLOOKUP(A26,'Bilgi Giriş Sayfası'!$D$115:$W$1151,19,FALSE)),0,VLOOKUP(A26,'Bilgi Giriş Sayfası'!$D$115:$W$1151,19,FALSE))</f>
        <v>0</v>
      </c>
      <c r="T26" s="121"/>
    </row>
    <row r="27" spans="1:20" ht="24.75" customHeight="1">
      <c r="A27" s="182"/>
      <c r="C27" s="115"/>
      <c r="D27" s="115"/>
      <c r="E27" s="124">
        <f t="shared" si="0"/>
        <v>0</v>
      </c>
      <c r="F27" s="125">
        <f>IF(ISERROR(VLOOKUP(A27,'Bilgi Giriş Sayfası'!$D$115:$W$1151,4,FALSE)),0,VLOOKUP(A27,'Bilgi Giriş Sayfası'!$D$115:$W$1151,4,FALSE))</f>
        <v>0</v>
      </c>
      <c r="G27" s="126">
        <f>IF(ISERROR(VLOOKUP(A27,'Bilgi Giriş Sayfası'!$D$115:$W$1151,3,FALSE)),0,VLOOKUP(A27,'Bilgi Giriş Sayfası'!$D$115:$W$1151,3,FALSE))</f>
        <v>0</v>
      </c>
      <c r="H27" s="127">
        <f>IF(ISERROR(VLOOKUP(A27,'Bilgi Giriş Sayfası'!$D$115:$AD$1151,10,FALSE)),0,VLOOKUP(A27,'Bilgi Giriş Sayfası'!$D$115:$AD$1151,10,FALSE))</f>
        <v>0</v>
      </c>
      <c r="I27" s="127">
        <f>IF(ISERROR(VLOOKUP(A27,'Bilgi Giriş Sayfası'!$D$115:$AD$1151,11,FALSE)),0,VLOOKUP(A27,'Bilgi Giriş Sayfası'!$D$115:$AD$1151,11,FALSE))</f>
        <v>0</v>
      </c>
      <c r="J27" s="188">
        <f>IF(ISERROR(VLOOKUP(A27,'Bilgi Giriş Sayfası'!$D$115:$AD$1151,12,FALSE)),0,VLOOKUP(A27,'Bilgi Giriş Sayfası'!$D$115:$AD$1151,12,FALSE))</f>
        <v>0</v>
      </c>
      <c r="K27" s="127">
        <f>IF(ISERROR(VLOOKUP(A27,'Bilgi Giriş Sayfası'!$D$115:$AD$1151,13,FALSE)),0,VLOOKUP(A27,'Bilgi Giriş Sayfası'!$D$115:$AD$1151,13,FALSE))</f>
        <v>0</v>
      </c>
      <c r="L27" s="127">
        <f>IF(ISERROR(VLOOKUP(A27,'Bilgi Giriş Sayfası'!$D$115:$AD$1151,14,FALSE)),0,VLOOKUP(A27,'Bilgi Giriş Sayfası'!$D$115:$AD$1151,14,FALSE))</f>
        <v>0</v>
      </c>
      <c r="M27" s="127">
        <f>IF(ISERROR(VLOOKUP(A27,'Bilgi Giriş Sayfası'!$D$115:$AD$1151,15,FALSE)),0,VLOOKUP(A27,'Bilgi Giriş Sayfası'!$D$115:$AD$1151,15,FALSE))</f>
        <v>0</v>
      </c>
      <c r="N27" s="127">
        <f>IF(ISERROR(VLOOKUP(A27,'Bilgi Giriş Sayfası'!$D$115:$AD$1151,16,FALSE)),0,VLOOKUP(A27,'Bilgi Giriş Sayfası'!$D$115:$AD$1151,16,FALSE))</f>
        <v>0</v>
      </c>
      <c r="O27" s="127">
        <f>IF(ISERROR(VLOOKUP(A27,'Bilgi Giriş Sayfası'!$D$115:$AD$1151,17,FALSE)),0,VLOOKUP(A27,'Bilgi Giriş Sayfası'!$D$115:$AD$1151,17,FALSE))</f>
        <v>0</v>
      </c>
      <c r="P27" s="127">
        <f>IF(ISERROR(VLOOKUP(A27,'Bilgi Giriş Sayfası'!$D$115:$AD$1151,18,FALSE)),0,VLOOKUP(A27,'Bilgi Giriş Sayfası'!$D$115:$AD$1151,18,FALSE))</f>
        <v>0</v>
      </c>
      <c r="Q27" s="128">
        <f>IF(ISERROR(VLOOKUP(A27,'Bilgi Giriş Sayfası'!$D$115:$AD$1151,20,FALSE)),0,VLOOKUP(A27,'Bilgi Giriş Sayfası'!$D$115:$AD$1151,20,FALSE))</f>
        <v>0</v>
      </c>
      <c r="R27" s="129"/>
      <c r="S27" s="126">
        <f>IF(ISERROR(VLOOKUP(A27,'Bilgi Giriş Sayfası'!$D$115:$W$1151,19,FALSE)),0,VLOOKUP(A27,'Bilgi Giriş Sayfası'!$D$115:$W$1151,19,FALSE))</f>
        <v>0</v>
      </c>
      <c r="T27" s="121"/>
    </row>
    <row r="28" spans="1:20" ht="24.75" customHeight="1">
      <c r="A28" s="182"/>
      <c r="C28" s="115"/>
      <c r="D28" s="115"/>
      <c r="E28" s="124">
        <f t="shared" si="0"/>
        <v>0</v>
      </c>
      <c r="F28" s="125">
        <f>IF(ISERROR(VLOOKUP(A28,'Bilgi Giriş Sayfası'!$D$115:$W$1151,4,FALSE)),0,VLOOKUP(A28,'Bilgi Giriş Sayfası'!$D$115:$W$1151,4,FALSE))</f>
        <v>0</v>
      </c>
      <c r="G28" s="126">
        <f>IF(ISERROR(VLOOKUP(A28,'Bilgi Giriş Sayfası'!$D$115:$W$1151,3,FALSE)),0,VLOOKUP(A28,'Bilgi Giriş Sayfası'!$D$115:$W$1151,3,FALSE))</f>
        <v>0</v>
      </c>
      <c r="H28" s="127">
        <f>IF(ISERROR(VLOOKUP(A28,'Bilgi Giriş Sayfası'!$D$115:$AD$1151,10,FALSE)),0,VLOOKUP(A28,'Bilgi Giriş Sayfası'!$D$115:$AD$1151,10,FALSE))</f>
        <v>0</v>
      </c>
      <c r="I28" s="127">
        <f>IF(ISERROR(VLOOKUP(A28,'Bilgi Giriş Sayfası'!$D$115:$AD$1151,11,FALSE)),0,VLOOKUP(A28,'Bilgi Giriş Sayfası'!$D$115:$AD$1151,11,FALSE))</f>
        <v>0</v>
      </c>
      <c r="J28" s="188">
        <f>IF(ISERROR(VLOOKUP(A28,'Bilgi Giriş Sayfası'!$D$115:$AD$1151,12,FALSE)),0,VLOOKUP(A28,'Bilgi Giriş Sayfası'!$D$115:$AD$1151,12,FALSE))</f>
        <v>0</v>
      </c>
      <c r="K28" s="127">
        <f>IF(ISERROR(VLOOKUP(A28,'Bilgi Giriş Sayfası'!$D$115:$AD$1151,13,FALSE)),0,VLOOKUP(A28,'Bilgi Giriş Sayfası'!$D$115:$AD$1151,13,FALSE))</f>
        <v>0</v>
      </c>
      <c r="L28" s="127">
        <f>IF(ISERROR(VLOOKUP(A28,'Bilgi Giriş Sayfası'!$D$115:$AD$1151,14,FALSE)),0,VLOOKUP(A28,'Bilgi Giriş Sayfası'!$D$115:$AD$1151,14,FALSE))</f>
        <v>0</v>
      </c>
      <c r="M28" s="127">
        <f>IF(ISERROR(VLOOKUP(A28,'Bilgi Giriş Sayfası'!$D$115:$AD$1151,15,FALSE)),0,VLOOKUP(A28,'Bilgi Giriş Sayfası'!$D$115:$AD$1151,15,FALSE))</f>
        <v>0</v>
      </c>
      <c r="N28" s="127">
        <f>IF(ISERROR(VLOOKUP(A28,'Bilgi Giriş Sayfası'!$D$115:$AD$1151,16,FALSE)),0,VLOOKUP(A28,'Bilgi Giriş Sayfası'!$D$115:$AD$1151,16,FALSE))</f>
        <v>0</v>
      </c>
      <c r="O28" s="127">
        <f>IF(ISERROR(VLOOKUP(A28,'Bilgi Giriş Sayfası'!$D$115:$AD$1151,17,FALSE)),0,VLOOKUP(A28,'Bilgi Giriş Sayfası'!$D$115:$AD$1151,17,FALSE))</f>
        <v>0</v>
      </c>
      <c r="P28" s="127">
        <f>IF(ISERROR(VLOOKUP(A28,'Bilgi Giriş Sayfası'!$D$115:$AD$1151,18,FALSE)),0,VLOOKUP(A28,'Bilgi Giriş Sayfası'!$D$115:$AD$1151,18,FALSE))</f>
        <v>0</v>
      </c>
      <c r="Q28" s="128">
        <f>IF(ISERROR(VLOOKUP(A28,'Bilgi Giriş Sayfası'!$D$115:$AD$1151,20,FALSE)),0,VLOOKUP(A28,'Bilgi Giriş Sayfası'!$D$115:$AD$1151,20,FALSE))</f>
        <v>0</v>
      </c>
      <c r="R28" s="129"/>
      <c r="S28" s="126">
        <f>IF(ISERROR(VLOOKUP(A28,'Bilgi Giriş Sayfası'!$D$115:$W$1151,19,FALSE)),0,VLOOKUP(A28,'Bilgi Giriş Sayfası'!$D$115:$W$1151,19,FALSE))</f>
        <v>0</v>
      </c>
      <c r="T28" s="121"/>
    </row>
    <row r="29" spans="1:20" ht="24.75" customHeight="1">
      <c r="A29" s="182"/>
      <c r="C29" s="115"/>
      <c r="D29" s="115"/>
      <c r="E29" s="124">
        <f t="shared" si="0"/>
        <v>0</v>
      </c>
      <c r="F29" s="125">
        <f>IF(ISERROR(VLOOKUP(A29,'Bilgi Giriş Sayfası'!$D$115:$W$1151,4,FALSE)),0,VLOOKUP(A29,'Bilgi Giriş Sayfası'!$D$115:$W$1151,4,FALSE))</f>
        <v>0</v>
      </c>
      <c r="G29" s="126">
        <f>IF(ISERROR(VLOOKUP(A29,'Bilgi Giriş Sayfası'!$D$115:$W$1151,3,FALSE)),0,VLOOKUP(A29,'Bilgi Giriş Sayfası'!$D$115:$W$1151,3,FALSE))</f>
        <v>0</v>
      </c>
      <c r="H29" s="131">
        <f>IF(ISERROR(VLOOKUP(A29,'Bilgi Giriş Sayfası'!$D$115:$AD$1151,10,FALSE)),0,VLOOKUP(A29,'Bilgi Giriş Sayfası'!$D$115:$AD$1151,10,FALSE))</f>
        <v>0</v>
      </c>
      <c r="I29" s="131">
        <f>IF(ISERROR(VLOOKUP(A29,'Bilgi Giriş Sayfası'!$D$115:$AD$1151,11,FALSE)),0,VLOOKUP(A29,'Bilgi Giriş Sayfası'!$D$115:$AD$1151,11,FALSE))</f>
        <v>0</v>
      </c>
      <c r="J29" s="189">
        <f>IF(ISERROR(VLOOKUP(A29,'Bilgi Giriş Sayfası'!$D$115:$AD$1151,12,FALSE)),0,VLOOKUP(A29,'Bilgi Giriş Sayfası'!$D$115:$AD$1151,12,FALSE))</f>
        <v>0</v>
      </c>
      <c r="K29" s="131">
        <f>IF(ISERROR(VLOOKUP(A29,'Bilgi Giriş Sayfası'!$D$115:$AD$1151,13,FALSE)),0,VLOOKUP(A29,'Bilgi Giriş Sayfası'!$D$115:$AD$1151,13,FALSE))</f>
        <v>0</v>
      </c>
      <c r="L29" s="131">
        <f>IF(ISERROR(VLOOKUP(A29,'Bilgi Giriş Sayfası'!$D$115:$AD$1151,14,FALSE)),0,VLOOKUP(A29,'Bilgi Giriş Sayfası'!$D$115:$AD$1151,14,FALSE))</f>
        <v>0</v>
      </c>
      <c r="M29" s="131">
        <f>IF(ISERROR(VLOOKUP(A29,'Bilgi Giriş Sayfası'!$D$115:$AD$1151,15,FALSE)),0,VLOOKUP(A29,'Bilgi Giriş Sayfası'!$D$115:$AD$1151,15,FALSE))</f>
        <v>0</v>
      </c>
      <c r="N29" s="127">
        <f>IF(ISERROR(VLOOKUP(A29,'Bilgi Giriş Sayfası'!$D$115:$AD$1151,16,FALSE)),0,VLOOKUP(A29,'Bilgi Giriş Sayfası'!$D$115:$AD$1151,16,FALSE))</f>
        <v>0</v>
      </c>
      <c r="O29" s="127">
        <f>IF(ISERROR(VLOOKUP(A29,'Bilgi Giriş Sayfası'!$D$115:$AD$1151,17,FALSE)),0,VLOOKUP(A29,'Bilgi Giriş Sayfası'!$D$115:$AD$1151,17,FALSE))</f>
        <v>0</v>
      </c>
      <c r="P29" s="127">
        <f>IF(ISERROR(VLOOKUP(A29,'Bilgi Giriş Sayfası'!$D$115:$AD$1151,18,FALSE)),0,VLOOKUP(A29,'Bilgi Giriş Sayfası'!$D$115:$AD$1151,18,FALSE))</f>
        <v>0</v>
      </c>
      <c r="Q29" s="128">
        <f>IF(ISERROR(VLOOKUP(A29,'Bilgi Giriş Sayfası'!$D$115:$AD$1151,20,FALSE)),0,VLOOKUP(A29,'Bilgi Giriş Sayfası'!$D$115:$AD$1151,20,FALSE))</f>
        <v>0</v>
      </c>
      <c r="R29" s="129"/>
      <c r="S29" s="126">
        <f>IF(ISERROR(VLOOKUP(A29,'Bilgi Giriş Sayfası'!$D$115:$W$1151,19,FALSE)),0,VLOOKUP(A29,'Bilgi Giriş Sayfası'!$D$115:$W$1151,19,FALSE))</f>
        <v>0</v>
      </c>
      <c r="T29" s="121"/>
    </row>
    <row r="30" spans="1:20" ht="24.75" customHeight="1">
      <c r="A30" s="182"/>
      <c r="C30" s="115"/>
      <c r="D30" s="115"/>
      <c r="E30" s="153">
        <f>IF(A30&lt;=0,0,E29+1)</f>
        <v>0</v>
      </c>
      <c r="F30" s="125">
        <f>IF(ISERROR(VLOOKUP(A30,'Bilgi Giriş Sayfası'!$D$115:$W$1151,4,FALSE)),0,VLOOKUP(A30,'Bilgi Giriş Sayfası'!$D$115:$W$1151,4,FALSE))</f>
        <v>0</v>
      </c>
      <c r="G30" s="126">
        <f>IF(ISERROR(VLOOKUP(A30,'Bilgi Giriş Sayfası'!$D$115:$W$1151,3,FALSE)),0,VLOOKUP(A30,'Bilgi Giriş Sayfası'!$D$115:$W$1151,3,FALSE))</f>
        <v>0</v>
      </c>
      <c r="H30" s="127">
        <f>IF(ISERROR(VLOOKUP(A30,'Bilgi Giriş Sayfası'!$D$115:$AD$1151,10,FALSE)),0,VLOOKUP(A30,'Bilgi Giriş Sayfası'!$D$115:$AD$1151,10,FALSE))</f>
        <v>0</v>
      </c>
      <c r="I30" s="127">
        <f>IF(ISERROR(VLOOKUP(A30,'Bilgi Giriş Sayfası'!$D$115:$AD$1151,11,FALSE)),0,VLOOKUP(A30,'Bilgi Giriş Sayfası'!$D$115:$AD$1151,11,FALSE))</f>
        <v>0</v>
      </c>
      <c r="J30" s="188">
        <f>IF(ISERROR(VLOOKUP(A30,'Bilgi Giriş Sayfası'!$D$115:$AD$1151,12,FALSE)),0,VLOOKUP(A30,'Bilgi Giriş Sayfası'!$D$115:$AD$1151,12,FALSE))</f>
        <v>0</v>
      </c>
      <c r="K30" s="127">
        <f>IF(ISERROR(VLOOKUP(A30,'Bilgi Giriş Sayfası'!$D$115:$AD$1151,13,FALSE)),0,VLOOKUP(A30,'Bilgi Giriş Sayfası'!$D$115:$AD$1151,13,FALSE))</f>
        <v>0</v>
      </c>
      <c r="L30" s="127">
        <f>IF(ISERROR(VLOOKUP(A30,'Bilgi Giriş Sayfası'!$D$115:$AD$1151,14,FALSE)),0,VLOOKUP(A30,'Bilgi Giriş Sayfası'!$D$115:$AD$1151,14,FALSE))</f>
        <v>0</v>
      </c>
      <c r="M30" s="127">
        <f>IF(ISERROR(VLOOKUP(A30,'Bilgi Giriş Sayfası'!$D$115:$AD$1151,15,FALSE)),0,VLOOKUP(A30,'Bilgi Giriş Sayfası'!$D$115:$AD$1151,15,FALSE))</f>
        <v>0</v>
      </c>
      <c r="N30" s="127">
        <f>IF(ISERROR(VLOOKUP(A30,'Bilgi Giriş Sayfası'!$D$115:$AD$1151,16,FALSE)),0,VLOOKUP(A30,'Bilgi Giriş Sayfası'!$D$115:$AD$1151,16,FALSE))</f>
        <v>0</v>
      </c>
      <c r="O30" s="127">
        <f>IF(ISERROR(VLOOKUP(A30,'Bilgi Giriş Sayfası'!$D$115:$AD$1151,17,FALSE)),0,VLOOKUP(A30,'Bilgi Giriş Sayfası'!$D$115:$AD$1151,17,FALSE))</f>
        <v>0</v>
      </c>
      <c r="P30" s="127">
        <f>IF(ISERROR(VLOOKUP(A30,'Bilgi Giriş Sayfası'!$D$115:$AD$1151,18,FALSE)),0,VLOOKUP(A30,'Bilgi Giriş Sayfası'!$D$115:$AD$1151,18,FALSE))</f>
        <v>0</v>
      </c>
      <c r="Q30" s="128">
        <f>IF(ISERROR(VLOOKUP(A30,'Bilgi Giriş Sayfası'!$D$115:$AD$1151,20,FALSE)),0,VLOOKUP(A30,'Bilgi Giriş Sayfası'!$D$115:$AD$1151,20,FALSE))</f>
        <v>0</v>
      </c>
      <c r="R30" s="129"/>
      <c r="S30" s="126">
        <f>IF(ISERROR(VLOOKUP(A30,'Bilgi Giriş Sayfası'!$D$115:$W$1151,19,FALSE)),0,VLOOKUP(A30,'Bilgi Giriş Sayfası'!$D$115:$W$1151,19,FALSE))</f>
        <v>0</v>
      </c>
      <c r="T30" s="121"/>
    </row>
    <row r="31" spans="1:20" ht="24.75" customHeight="1">
      <c r="A31" s="182"/>
      <c r="C31" s="115"/>
      <c r="D31" s="115"/>
      <c r="E31" s="153">
        <f>IF(A31&lt;=0,0,E30+1)</f>
        <v>0</v>
      </c>
      <c r="F31" s="125">
        <f>IF(ISERROR(VLOOKUP(A31,'Bilgi Giriş Sayfası'!$D$115:$W$1151,4,FALSE)),0,VLOOKUP(A31,'Bilgi Giriş Sayfası'!$D$115:$W$1151,4,FALSE))</f>
        <v>0</v>
      </c>
      <c r="G31" s="126">
        <f>IF(ISERROR(VLOOKUP(A31,'Bilgi Giriş Sayfası'!$D$115:$W$1151,3,FALSE)),0,VLOOKUP(A31,'Bilgi Giriş Sayfası'!$D$115:$W$1151,3,FALSE))</f>
        <v>0</v>
      </c>
      <c r="H31" s="127">
        <f>IF(ISERROR(VLOOKUP(A31,'Bilgi Giriş Sayfası'!$D$115:$AD$1151,10,FALSE)),0,VLOOKUP(A31,'Bilgi Giriş Sayfası'!$D$115:$AD$1151,10,FALSE))</f>
        <v>0</v>
      </c>
      <c r="I31" s="127">
        <f>IF(ISERROR(VLOOKUP(A31,'Bilgi Giriş Sayfası'!$D$115:$AD$1151,11,FALSE)),0,VLOOKUP(A31,'Bilgi Giriş Sayfası'!$D$115:$AD$1151,11,FALSE))</f>
        <v>0</v>
      </c>
      <c r="J31" s="188">
        <f>IF(ISERROR(VLOOKUP(A31,'Bilgi Giriş Sayfası'!$D$115:$AD$1151,12,FALSE)),0,VLOOKUP(A31,'Bilgi Giriş Sayfası'!$D$115:$AD$1151,12,FALSE))</f>
        <v>0</v>
      </c>
      <c r="K31" s="127">
        <f>IF(ISERROR(VLOOKUP(A31,'Bilgi Giriş Sayfası'!$D$115:$AD$1151,13,FALSE)),0,VLOOKUP(A31,'Bilgi Giriş Sayfası'!$D$115:$AD$1151,13,FALSE))</f>
        <v>0</v>
      </c>
      <c r="L31" s="127">
        <f>IF(ISERROR(VLOOKUP(A31,'Bilgi Giriş Sayfası'!$D$115:$AD$1151,14,FALSE)),0,VLOOKUP(A31,'Bilgi Giriş Sayfası'!$D$115:$AD$1151,14,FALSE))</f>
        <v>0</v>
      </c>
      <c r="M31" s="127">
        <f>IF(ISERROR(VLOOKUP(A31,'Bilgi Giriş Sayfası'!$D$115:$AD$1151,15,FALSE)),0,VLOOKUP(A31,'Bilgi Giriş Sayfası'!$D$115:$AD$1151,15,FALSE))</f>
        <v>0</v>
      </c>
      <c r="N31" s="127">
        <f>IF(ISERROR(VLOOKUP(A31,'Bilgi Giriş Sayfası'!$D$115:$AD$1151,16,FALSE)),0,VLOOKUP(A31,'Bilgi Giriş Sayfası'!$D$115:$AD$1151,16,FALSE))</f>
        <v>0</v>
      </c>
      <c r="O31" s="127">
        <f>IF(ISERROR(VLOOKUP(A31,'Bilgi Giriş Sayfası'!$D$115:$AD$1151,17,FALSE)),0,VLOOKUP(A31,'Bilgi Giriş Sayfası'!$D$115:$AD$1151,17,FALSE))</f>
        <v>0</v>
      </c>
      <c r="P31" s="127">
        <f>IF(ISERROR(VLOOKUP(A31,'Bilgi Giriş Sayfası'!$D$115:$AD$1151,18,FALSE)),0,VLOOKUP(A31,'Bilgi Giriş Sayfası'!$D$115:$AD$1151,18,FALSE))</f>
        <v>0</v>
      </c>
      <c r="Q31" s="128">
        <f>IF(ISERROR(VLOOKUP(A31,'Bilgi Giriş Sayfası'!$D$115:$AD$1151,20,FALSE)),0,VLOOKUP(A31,'Bilgi Giriş Sayfası'!$D$115:$AD$1151,20,FALSE))</f>
        <v>0</v>
      </c>
      <c r="R31" s="129"/>
      <c r="S31" s="126">
        <f>IF(ISERROR(VLOOKUP(A31,'Bilgi Giriş Sayfası'!$D$115:$W$1151,19,FALSE)),0,VLOOKUP(A31,'Bilgi Giriş Sayfası'!$D$115:$W$1151,19,FALSE))</f>
        <v>0</v>
      </c>
      <c r="T31" s="121"/>
    </row>
    <row r="32" spans="1:20" ht="24.75" customHeight="1">
      <c r="A32" s="182"/>
      <c r="C32" s="115"/>
      <c r="D32" s="115"/>
      <c r="E32" s="153">
        <f aca="true" t="shared" si="1" ref="E32:E50">IF(A32&lt;=0,0,E31+1)</f>
        <v>0</v>
      </c>
      <c r="F32" s="125">
        <f>IF(ISERROR(VLOOKUP(A32,'Bilgi Giriş Sayfası'!$D$115:$W$1151,4,FALSE)),0,VLOOKUP(A32,'Bilgi Giriş Sayfası'!$D$115:$W$1151,4,FALSE))</f>
        <v>0</v>
      </c>
      <c r="G32" s="126">
        <f>IF(ISERROR(VLOOKUP(A32,'Bilgi Giriş Sayfası'!$D$115:$W$1151,3,FALSE)),0,VLOOKUP(A32,'Bilgi Giriş Sayfası'!$D$115:$W$1151,3,FALSE))</f>
        <v>0</v>
      </c>
      <c r="H32" s="127">
        <f>IF(ISERROR(VLOOKUP(A32,'Bilgi Giriş Sayfası'!$D$115:$AD$1151,10,FALSE)),0,VLOOKUP(A32,'Bilgi Giriş Sayfası'!$D$115:$AD$1151,10,FALSE))</f>
        <v>0</v>
      </c>
      <c r="I32" s="127">
        <f>IF(ISERROR(VLOOKUP(A32,'Bilgi Giriş Sayfası'!$D$115:$AD$1151,11,FALSE)),0,VLOOKUP(A32,'Bilgi Giriş Sayfası'!$D$115:$AD$1151,11,FALSE))</f>
        <v>0</v>
      </c>
      <c r="J32" s="188">
        <f>IF(ISERROR(VLOOKUP(A32,'Bilgi Giriş Sayfası'!$D$115:$AD$1151,12,FALSE)),0,VLOOKUP(A32,'Bilgi Giriş Sayfası'!$D$115:$AD$1151,12,FALSE))</f>
        <v>0</v>
      </c>
      <c r="K32" s="127">
        <f>IF(ISERROR(VLOOKUP(A32,'Bilgi Giriş Sayfası'!$D$115:$AD$1151,13,FALSE)),0,VLOOKUP(A32,'Bilgi Giriş Sayfası'!$D$115:$AD$1151,13,FALSE))</f>
        <v>0</v>
      </c>
      <c r="L32" s="127">
        <f>IF(ISERROR(VLOOKUP(A32,'Bilgi Giriş Sayfası'!$D$115:$AD$1151,14,FALSE)),0,VLOOKUP(A32,'Bilgi Giriş Sayfası'!$D$115:$AD$1151,14,FALSE))</f>
        <v>0</v>
      </c>
      <c r="M32" s="127">
        <f>IF(ISERROR(VLOOKUP(A32,'Bilgi Giriş Sayfası'!$D$115:$AD$1151,15,FALSE)),0,VLOOKUP(A32,'Bilgi Giriş Sayfası'!$D$115:$AD$1151,15,FALSE))</f>
        <v>0</v>
      </c>
      <c r="N32" s="127">
        <f>IF(ISERROR(VLOOKUP(A32,'Bilgi Giriş Sayfası'!$D$115:$AD$1151,16,FALSE)),0,VLOOKUP(A32,'Bilgi Giriş Sayfası'!$D$115:$AD$1151,16,FALSE))</f>
        <v>0</v>
      </c>
      <c r="O32" s="127">
        <f>IF(ISERROR(VLOOKUP(A32,'Bilgi Giriş Sayfası'!$D$115:$AD$1151,17,FALSE)),0,VLOOKUP(A32,'Bilgi Giriş Sayfası'!$D$115:$AD$1151,17,FALSE))</f>
        <v>0</v>
      </c>
      <c r="P32" s="127">
        <f>IF(ISERROR(VLOOKUP(A32,'Bilgi Giriş Sayfası'!$D$115:$AD$1151,18,FALSE)),0,VLOOKUP(A32,'Bilgi Giriş Sayfası'!$D$115:$AD$1151,18,FALSE))</f>
        <v>0</v>
      </c>
      <c r="Q32" s="128">
        <f>IF(ISERROR(VLOOKUP(A32,'Bilgi Giriş Sayfası'!$D$115:$AD$1151,20,FALSE)),0,VLOOKUP(A32,'Bilgi Giriş Sayfası'!$D$115:$AD$1151,20,FALSE))</f>
        <v>0</v>
      </c>
      <c r="R32" s="129"/>
      <c r="S32" s="126">
        <f>IF(ISERROR(VLOOKUP(A32,'Bilgi Giriş Sayfası'!$D$115:$W$1151,19,FALSE)),0,VLOOKUP(A32,'Bilgi Giriş Sayfası'!$D$115:$W$1151,19,FALSE))</f>
        <v>0</v>
      </c>
      <c r="T32" s="121"/>
    </row>
    <row r="33" spans="1:20" ht="24.75" customHeight="1">
      <c r="A33" s="182"/>
      <c r="C33" s="115"/>
      <c r="D33" s="115"/>
      <c r="E33" s="153">
        <f t="shared" si="1"/>
        <v>0</v>
      </c>
      <c r="F33" s="125">
        <f>IF(ISERROR(VLOOKUP(A33,'Bilgi Giriş Sayfası'!$D$115:$W$1151,4,FALSE)),0,VLOOKUP(A33,'Bilgi Giriş Sayfası'!$D$115:$W$1151,4,FALSE))</f>
        <v>0</v>
      </c>
      <c r="G33" s="126">
        <f>IF(ISERROR(VLOOKUP(A33,'Bilgi Giriş Sayfası'!$D$115:$W$1151,3,FALSE)),0,VLOOKUP(A33,'Bilgi Giriş Sayfası'!$D$115:$W$1151,3,FALSE))</f>
        <v>0</v>
      </c>
      <c r="H33" s="127">
        <f>IF(ISERROR(VLOOKUP(A33,'Bilgi Giriş Sayfası'!$D$115:$AD$1151,10,FALSE)),0,VLOOKUP(A33,'Bilgi Giriş Sayfası'!$D$115:$AD$1151,10,FALSE))</f>
        <v>0</v>
      </c>
      <c r="I33" s="127">
        <f>IF(ISERROR(VLOOKUP(A33,'Bilgi Giriş Sayfası'!$D$115:$AD$1151,11,FALSE)),0,VLOOKUP(A33,'Bilgi Giriş Sayfası'!$D$115:$AD$1151,11,FALSE))</f>
        <v>0</v>
      </c>
      <c r="J33" s="188">
        <f>IF(ISERROR(VLOOKUP(A33,'Bilgi Giriş Sayfası'!$D$115:$AD$1151,12,FALSE)),0,VLOOKUP(A33,'Bilgi Giriş Sayfası'!$D$115:$AD$1151,12,FALSE))</f>
        <v>0</v>
      </c>
      <c r="K33" s="127">
        <f>IF(ISERROR(VLOOKUP(A33,'Bilgi Giriş Sayfası'!$D$115:$AD$1151,13,FALSE)),0,VLOOKUP(A33,'Bilgi Giriş Sayfası'!$D$115:$AD$1151,13,FALSE))</f>
        <v>0</v>
      </c>
      <c r="L33" s="127">
        <f>IF(ISERROR(VLOOKUP(A33,'Bilgi Giriş Sayfası'!$D$115:$AD$1151,14,FALSE)),0,VLOOKUP(A33,'Bilgi Giriş Sayfası'!$D$115:$AD$1151,14,FALSE))</f>
        <v>0</v>
      </c>
      <c r="M33" s="127">
        <f>IF(ISERROR(VLOOKUP(A33,'Bilgi Giriş Sayfası'!$D$115:$AD$1151,15,FALSE)),0,VLOOKUP(A33,'Bilgi Giriş Sayfası'!$D$115:$AD$1151,15,FALSE))</f>
        <v>0</v>
      </c>
      <c r="N33" s="127">
        <f>IF(ISERROR(VLOOKUP(A33,'Bilgi Giriş Sayfası'!$D$115:$AD$1151,16,FALSE)),0,VLOOKUP(A33,'Bilgi Giriş Sayfası'!$D$115:$AD$1151,16,FALSE))</f>
        <v>0</v>
      </c>
      <c r="O33" s="127">
        <f>IF(ISERROR(VLOOKUP(A33,'Bilgi Giriş Sayfası'!$D$115:$AD$1151,17,FALSE)),0,VLOOKUP(A33,'Bilgi Giriş Sayfası'!$D$115:$AD$1151,17,FALSE))</f>
        <v>0</v>
      </c>
      <c r="P33" s="127">
        <f>IF(ISERROR(VLOOKUP(A33,'Bilgi Giriş Sayfası'!$D$115:$AD$1151,18,FALSE)),0,VLOOKUP(A33,'Bilgi Giriş Sayfası'!$D$115:$AD$1151,18,FALSE))</f>
        <v>0</v>
      </c>
      <c r="Q33" s="128">
        <f>IF(ISERROR(VLOOKUP(A33,'Bilgi Giriş Sayfası'!$D$115:$AD$1151,20,FALSE)),0,VLOOKUP(A33,'Bilgi Giriş Sayfası'!$D$115:$AD$1151,20,FALSE))</f>
        <v>0</v>
      </c>
      <c r="R33" s="129"/>
      <c r="S33" s="126">
        <f>IF(ISERROR(VLOOKUP(A33,'Bilgi Giriş Sayfası'!$D$115:$W$1151,19,FALSE)),0,VLOOKUP(A33,'Bilgi Giriş Sayfası'!$D$115:$W$1151,19,FALSE))</f>
        <v>0</v>
      </c>
      <c r="T33" s="121"/>
    </row>
    <row r="34" spans="1:20" ht="24.75" customHeight="1">
      <c r="A34" s="182"/>
      <c r="C34" s="115"/>
      <c r="D34" s="115"/>
      <c r="E34" s="153">
        <f t="shared" si="1"/>
        <v>0</v>
      </c>
      <c r="F34" s="125">
        <f>IF(ISERROR(VLOOKUP(A34,'Bilgi Giriş Sayfası'!$D$115:$W$1151,4,FALSE)),0,VLOOKUP(A34,'Bilgi Giriş Sayfası'!$D$115:$W$1151,4,FALSE))</f>
        <v>0</v>
      </c>
      <c r="G34" s="126">
        <f>IF(ISERROR(VLOOKUP(A34,'Bilgi Giriş Sayfası'!$D$115:$W$1151,3,FALSE)),0,VLOOKUP(A34,'Bilgi Giriş Sayfası'!$D$115:$W$1151,3,FALSE))</f>
        <v>0</v>
      </c>
      <c r="H34" s="127">
        <f>IF(ISERROR(VLOOKUP(A34,'Bilgi Giriş Sayfası'!$D$115:$AD$1151,10,FALSE)),0,VLOOKUP(A34,'Bilgi Giriş Sayfası'!$D$115:$AD$1151,10,FALSE))</f>
        <v>0</v>
      </c>
      <c r="I34" s="127">
        <f>IF(ISERROR(VLOOKUP(A34,'Bilgi Giriş Sayfası'!$D$115:$AD$1151,11,FALSE)),0,VLOOKUP(A34,'Bilgi Giriş Sayfası'!$D$115:$AD$1151,11,FALSE))</f>
        <v>0</v>
      </c>
      <c r="J34" s="188">
        <f>IF(ISERROR(VLOOKUP(A34,'Bilgi Giriş Sayfası'!$D$115:$AD$1151,12,FALSE)),0,VLOOKUP(A34,'Bilgi Giriş Sayfası'!$D$115:$AD$1151,12,FALSE))</f>
        <v>0</v>
      </c>
      <c r="K34" s="127">
        <f>IF(ISERROR(VLOOKUP(A34,'Bilgi Giriş Sayfası'!$D$115:$AD$1151,13,FALSE)),0,VLOOKUP(A34,'Bilgi Giriş Sayfası'!$D$115:$AD$1151,13,FALSE))</f>
        <v>0</v>
      </c>
      <c r="L34" s="127">
        <f>IF(ISERROR(VLOOKUP(A34,'Bilgi Giriş Sayfası'!$D$115:$AD$1151,14,FALSE)),0,VLOOKUP(A34,'Bilgi Giriş Sayfası'!$D$115:$AD$1151,14,FALSE))</f>
        <v>0</v>
      </c>
      <c r="M34" s="127">
        <f>IF(ISERROR(VLOOKUP(A34,'Bilgi Giriş Sayfası'!$D$115:$AD$1151,15,FALSE)),0,VLOOKUP(A34,'Bilgi Giriş Sayfası'!$D$115:$AD$1151,15,FALSE))</f>
        <v>0</v>
      </c>
      <c r="N34" s="127">
        <f>IF(ISERROR(VLOOKUP(A34,'Bilgi Giriş Sayfası'!$D$115:$AD$1151,16,FALSE)),0,VLOOKUP(A34,'Bilgi Giriş Sayfası'!$D$115:$AD$1151,16,FALSE))</f>
        <v>0</v>
      </c>
      <c r="O34" s="127">
        <f>IF(ISERROR(VLOOKUP(A34,'Bilgi Giriş Sayfası'!$D$115:$AD$1151,17,FALSE)),0,VLOOKUP(A34,'Bilgi Giriş Sayfası'!$D$115:$AD$1151,17,FALSE))</f>
        <v>0</v>
      </c>
      <c r="P34" s="127">
        <f>IF(ISERROR(VLOOKUP(A34,'Bilgi Giriş Sayfası'!$D$115:$AD$1151,18,FALSE)),0,VLOOKUP(A34,'Bilgi Giriş Sayfası'!$D$115:$AD$1151,18,FALSE))</f>
        <v>0</v>
      </c>
      <c r="Q34" s="128">
        <f>IF(ISERROR(VLOOKUP(A34,'Bilgi Giriş Sayfası'!$D$115:$AD$1151,20,FALSE)),0,VLOOKUP(A34,'Bilgi Giriş Sayfası'!$D$115:$AD$1151,20,FALSE))</f>
        <v>0</v>
      </c>
      <c r="R34" s="129"/>
      <c r="S34" s="126">
        <f>IF(ISERROR(VLOOKUP(A34,'Bilgi Giriş Sayfası'!$D$115:$W$1151,19,FALSE)),0,VLOOKUP(A34,'Bilgi Giriş Sayfası'!$D$115:$W$1151,19,FALSE))</f>
        <v>0</v>
      </c>
      <c r="T34" s="121"/>
    </row>
    <row r="35" spans="1:20" ht="24.75" customHeight="1">
      <c r="A35" s="182"/>
      <c r="C35" s="115"/>
      <c r="D35" s="115"/>
      <c r="E35" s="153">
        <f t="shared" si="1"/>
        <v>0</v>
      </c>
      <c r="F35" s="125">
        <f>IF(ISERROR(VLOOKUP(A35,'Bilgi Giriş Sayfası'!$D$115:$W$1151,4,FALSE)),0,VLOOKUP(A35,'Bilgi Giriş Sayfası'!$D$115:$W$1151,4,FALSE))</f>
        <v>0</v>
      </c>
      <c r="G35" s="126">
        <f>IF(ISERROR(VLOOKUP(A35,'Bilgi Giriş Sayfası'!$D$115:$W$1151,3,FALSE)),0,VLOOKUP(A35,'Bilgi Giriş Sayfası'!$D$115:$W$1151,3,FALSE))</f>
        <v>0</v>
      </c>
      <c r="H35" s="127">
        <f>IF(ISERROR(VLOOKUP(A35,'Bilgi Giriş Sayfası'!$D$115:$AD$1151,10,FALSE)),0,VLOOKUP(A35,'Bilgi Giriş Sayfası'!$D$115:$AD$1151,10,FALSE))</f>
        <v>0</v>
      </c>
      <c r="I35" s="127">
        <f>IF(ISERROR(VLOOKUP(A35,'Bilgi Giriş Sayfası'!$D$115:$AD$1151,11,FALSE)),0,VLOOKUP(A35,'Bilgi Giriş Sayfası'!$D$115:$AD$1151,11,FALSE))</f>
        <v>0</v>
      </c>
      <c r="J35" s="188">
        <f>IF(ISERROR(VLOOKUP(A35,'Bilgi Giriş Sayfası'!$D$115:$AD$1151,12,FALSE)),0,VLOOKUP(A35,'Bilgi Giriş Sayfası'!$D$115:$AD$1151,12,FALSE))</f>
        <v>0</v>
      </c>
      <c r="K35" s="127">
        <f>IF(ISERROR(VLOOKUP(A35,'Bilgi Giriş Sayfası'!$D$115:$AD$1151,13,FALSE)),0,VLOOKUP(A35,'Bilgi Giriş Sayfası'!$D$115:$AD$1151,13,FALSE))</f>
        <v>0</v>
      </c>
      <c r="L35" s="127">
        <f>IF(ISERROR(VLOOKUP(A35,'Bilgi Giriş Sayfası'!$D$115:$AD$1151,14,FALSE)),0,VLOOKUP(A35,'Bilgi Giriş Sayfası'!$D$115:$AD$1151,14,FALSE))</f>
        <v>0</v>
      </c>
      <c r="M35" s="127">
        <f>IF(ISERROR(VLOOKUP(A35,'Bilgi Giriş Sayfası'!$D$115:$AD$1151,15,FALSE)),0,VLOOKUP(A35,'Bilgi Giriş Sayfası'!$D$115:$AD$1151,15,FALSE))</f>
        <v>0</v>
      </c>
      <c r="N35" s="127">
        <f>IF(ISERROR(VLOOKUP(A35,'Bilgi Giriş Sayfası'!$D$115:$AD$1151,16,FALSE)),0,VLOOKUP(A35,'Bilgi Giriş Sayfası'!$D$115:$AD$1151,16,FALSE))</f>
        <v>0</v>
      </c>
      <c r="O35" s="127">
        <f>IF(ISERROR(VLOOKUP(A35,'Bilgi Giriş Sayfası'!$D$115:$AD$1151,17,FALSE)),0,VLOOKUP(A35,'Bilgi Giriş Sayfası'!$D$115:$AD$1151,17,FALSE))</f>
        <v>0</v>
      </c>
      <c r="P35" s="127">
        <f>IF(ISERROR(VLOOKUP(A35,'Bilgi Giriş Sayfası'!$D$115:$AD$1151,18,FALSE)),0,VLOOKUP(A35,'Bilgi Giriş Sayfası'!$D$115:$AD$1151,18,FALSE))</f>
        <v>0</v>
      </c>
      <c r="Q35" s="128">
        <f>IF(ISERROR(VLOOKUP(A35,'Bilgi Giriş Sayfası'!$D$115:$AD$1151,20,FALSE)),0,VLOOKUP(A35,'Bilgi Giriş Sayfası'!$D$115:$AD$1151,20,FALSE))</f>
        <v>0</v>
      </c>
      <c r="R35" s="129"/>
      <c r="S35" s="126">
        <f>IF(ISERROR(VLOOKUP(A35,'Bilgi Giriş Sayfası'!$D$115:$W$1151,19,FALSE)),0,VLOOKUP(A35,'Bilgi Giriş Sayfası'!$D$115:$W$1151,19,FALSE))</f>
        <v>0</v>
      </c>
      <c r="T35" s="121"/>
    </row>
    <row r="36" spans="1:20" ht="24.75" customHeight="1">
      <c r="A36" s="182"/>
      <c r="C36" s="115"/>
      <c r="D36" s="115"/>
      <c r="E36" s="153">
        <f t="shared" si="1"/>
        <v>0</v>
      </c>
      <c r="F36" s="125">
        <f>IF(ISERROR(VLOOKUP(A36,'Bilgi Giriş Sayfası'!$D$115:$W$1151,4,FALSE)),0,VLOOKUP(A36,'Bilgi Giriş Sayfası'!$D$115:$W$1151,4,FALSE))</f>
        <v>0</v>
      </c>
      <c r="G36" s="126">
        <f>IF(ISERROR(VLOOKUP(A36,'Bilgi Giriş Sayfası'!$D$115:$W$1151,3,FALSE)),0,VLOOKUP(A36,'Bilgi Giriş Sayfası'!$D$115:$W$1151,3,FALSE))</f>
        <v>0</v>
      </c>
      <c r="H36" s="127">
        <f>IF(ISERROR(VLOOKUP(A36,'Bilgi Giriş Sayfası'!$D$115:$AD$1151,10,FALSE)),0,VLOOKUP(A36,'Bilgi Giriş Sayfası'!$D$115:$AD$1151,10,FALSE))</f>
        <v>0</v>
      </c>
      <c r="I36" s="127">
        <f>IF(ISERROR(VLOOKUP(A36,'Bilgi Giriş Sayfası'!$D$115:$AD$1151,11,FALSE)),0,VLOOKUP(A36,'Bilgi Giriş Sayfası'!$D$115:$AD$1151,11,FALSE))</f>
        <v>0</v>
      </c>
      <c r="J36" s="188">
        <f>IF(ISERROR(VLOOKUP(A36,'Bilgi Giriş Sayfası'!$D$115:$AD$1151,12,FALSE)),0,VLOOKUP(A36,'Bilgi Giriş Sayfası'!$D$115:$AD$1151,12,FALSE))</f>
        <v>0</v>
      </c>
      <c r="K36" s="127">
        <f>IF(ISERROR(VLOOKUP(A36,'Bilgi Giriş Sayfası'!$D$115:$AD$1151,13,FALSE)),0,VLOOKUP(A36,'Bilgi Giriş Sayfası'!$D$115:$AD$1151,13,FALSE))</f>
        <v>0</v>
      </c>
      <c r="L36" s="127">
        <f>IF(ISERROR(VLOOKUP(A36,'Bilgi Giriş Sayfası'!$D$115:$AD$1151,14,FALSE)),0,VLOOKUP(A36,'Bilgi Giriş Sayfası'!$D$115:$AD$1151,14,FALSE))</f>
        <v>0</v>
      </c>
      <c r="M36" s="127">
        <f>IF(ISERROR(VLOOKUP(A36,'Bilgi Giriş Sayfası'!$D$115:$AD$1151,15,FALSE)),0,VLOOKUP(A36,'Bilgi Giriş Sayfası'!$D$115:$AD$1151,15,FALSE))</f>
        <v>0</v>
      </c>
      <c r="N36" s="127">
        <f>IF(ISERROR(VLOOKUP(A36,'Bilgi Giriş Sayfası'!$D$115:$AD$1151,16,FALSE)),0,VLOOKUP(A36,'Bilgi Giriş Sayfası'!$D$115:$AD$1151,16,FALSE))</f>
        <v>0</v>
      </c>
      <c r="O36" s="127">
        <f>IF(ISERROR(VLOOKUP(A36,'Bilgi Giriş Sayfası'!$D$115:$AD$1151,17,FALSE)),0,VLOOKUP(A36,'Bilgi Giriş Sayfası'!$D$115:$AD$1151,17,FALSE))</f>
        <v>0</v>
      </c>
      <c r="P36" s="127">
        <f>IF(ISERROR(VLOOKUP(A36,'Bilgi Giriş Sayfası'!$D$115:$AD$1151,18,FALSE)),0,VLOOKUP(A36,'Bilgi Giriş Sayfası'!$D$115:$AD$1151,18,FALSE))</f>
        <v>0</v>
      </c>
      <c r="Q36" s="128">
        <f>IF(ISERROR(VLOOKUP(A36,'Bilgi Giriş Sayfası'!$D$115:$AD$1151,20,FALSE)),0,VLOOKUP(A36,'Bilgi Giriş Sayfası'!$D$115:$AD$1151,20,FALSE))</f>
        <v>0</v>
      </c>
      <c r="R36" s="129"/>
      <c r="S36" s="126">
        <f>IF(ISERROR(VLOOKUP(A36,'Bilgi Giriş Sayfası'!$D$115:$W$1151,19,FALSE)),0,VLOOKUP(A36,'Bilgi Giriş Sayfası'!$D$115:$W$1151,19,FALSE))</f>
        <v>0</v>
      </c>
      <c r="T36" s="121"/>
    </row>
    <row r="37" spans="1:20" ht="24.75" customHeight="1">
      <c r="A37" s="182"/>
      <c r="C37" s="115"/>
      <c r="D37" s="115"/>
      <c r="E37" s="153">
        <f t="shared" si="1"/>
        <v>0</v>
      </c>
      <c r="F37" s="125">
        <f>IF(ISERROR(VLOOKUP(A37,'Bilgi Giriş Sayfası'!$D$115:$W$1151,4,FALSE)),0,VLOOKUP(A37,'Bilgi Giriş Sayfası'!$D$115:$W$1151,4,FALSE))</f>
        <v>0</v>
      </c>
      <c r="G37" s="126">
        <f>IF(ISERROR(VLOOKUP(A37,'Bilgi Giriş Sayfası'!$D$115:$W$1151,3,FALSE)),0,VLOOKUP(A37,'Bilgi Giriş Sayfası'!$D$115:$W$1151,3,FALSE))</f>
        <v>0</v>
      </c>
      <c r="H37" s="127">
        <f>IF(ISERROR(VLOOKUP(A37,'Bilgi Giriş Sayfası'!$D$115:$AD$1151,10,FALSE)),0,VLOOKUP(A37,'Bilgi Giriş Sayfası'!$D$115:$AD$1151,10,FALSE))</f>
        <v>0</v>
      </c>
      <c r="I37" s="127">
        <f>IF(ISERROR(VLOOKUP(A37,'Bilgi Giriş Sayfası'!$D$115:$AD$1151,11,FALSE)),0,VLOOKUP(A37,'Bilgi Giriş Sayfası'!$D$115:$AD$1151,11,FALSE))</f>
        <v>0</v>
      </c>
      <c r="J37" s="188">
        <f>IF(ISERROR(VLOOKUP(A37,'Bilgi Giriş Sayfası'!$D$115:$AD$1151,12,FALSE)),0,VLOOKUP(A37,'Bilgi Giriş Sayfası'!$D$115:$AD$1151,12,FALSE))</f>
        <v>0</v>
      </c>
      <c r="K37" s="127">
        <f>IF(ISERROR(VLOOKUP(A37,'Bilgi Giriş Sayfası'!$D$115:$AD$1151,13,FALSE)),0,VLOOKUP(A37,'Bilgi Giriş Sayfası'!$D$115:$AD$1151,13,FALSE))</f>
        <v>0</v>
      </c>
      <c r="L37" s="127">
        <f>IF(ISERROR(VLOOKUP(A37,'Bilgi Giriş Sayfası'!$D$115:$AD$1151,14,FALSE)),0,VLOOKUP(A37,'Bilgi Giriş Sayfası'!$D$115:$AD$1151,14,FALSE))</f>
        <v>0</v>
      </c>
      <c r="M37" s="127">
        <f>IF(ISERROR(VLOOKUP(A37,'Bilgi Giriş Sayfası'!$D$115:$AD$1151,15,FALSE)),0,VLOOKUP(A37,'Bilgi Giriş Sayfası'!$D$115:$AD$1151,15,FALSE))</f>
        <v>0</v>
      </c>
      <c r="N37" s="127">
        <f>IF(ISERROR(VLOOKUP(A37,'Bilgi Giriş Sayfası'!$D$115:$AD$1151,16,FALSE)),0,VLOOKUP(A37,'Bilgi Giriş Sayfası'!$D$115:$AD$1151,16,FALSE))</f>
        <v>0</v>
      </c>
      <c r="O37" s="127">
        <f>IF(ISERROR(VLOOKUP(A37,'Bilgi Giriş Sayfası'!$D$115:$AD$1151,17,FALSE)),0,VLOOKUP(A37,'Bilgi Giriş Sayfası'!$D$115:$AD$1151,17,FALSE))</f>
        <v>0</v>
      </c>
      <c r="P37" s="127">
        <f>IF(ISERROR(VLOOKUP(A37,'Bilgi Giriş Sayfası'!$D$115:$AD$1151,18,FALSE)),0,VLOOKUP(A37,'Bilgi Giriş Sayfası'!$D$115:$AD$1151,18,FALSE))</f>
        <v>0</v>
      </c>
      <c r="Q37" s="128">
        <f>IF(ISERROR(VLOOKUP(A37,'Bilgi Giriş Sayfası'!$D$115:$AD$1151,20,FALSE)),0,VLOOKUP(A37,'Bilgi Giriş Sayfası'!$D$115:$AD$1151,20,FALSE))</f>
        <v>0</v>
      </c>
      <c r="R37" s="129"/>
      <c r="S37" s="126">
        <f>IF(ISERROR(VLOOKUP(A37,'Bilgi Giriş Sayfası'!$D$115:$W$1151,19,FALSE)),0,VLOOKUP(A37,'Bilgi Giriş Sayfası'!$D$115:$W$1151,19,FALSE))</f>
        <v>0</v>
      </c>
      <c r="T37" s="121"/>
    </row>
    <row r="38" spans="1:20" ht="24.75" customHeight="1">
      <c r="A38" s="182"/>
      <c r="C38" s="115"/>
      <c r="D38" s="115"/>
      <c r="E38" s="153">
        <f t="shared" si="1"/>
        <v>0</v>
      </c>
      <c r="F38" s="125">
        <f>IF(ISERROR(VLOOKUP(A38,'Bilgi Giriş Sayfası'!$D$115:$W$1151,4,FALSE)),0,VLOOKUP(A38,'Bilgi Giriş Sayfası'!$D$115:$W$1151,4,FALSE))</f>
        <v>0</v>
      </c>
      <c r="G38" s="126">
        <f>IF(ISERROR(VLOOKUP(A38,'Bilgi Giriş Sayfası'!$D$115:$W$1151,3,FALSE)),0,VLOOKUP(A38,'Bilgi Giriş Sayfası'!$D$115:$W$1151,3,FALSE))</f>
        <v>0</v>
      </c>
      <c r="H38" s="127">
        <f>IF(ISERROR(VLOOKUP(A38,'Bilgi Giriş Sayfası'!$D$115:$AD$1151,10,FALSE)),0,VLOOKUP(A38,'Bilgi Giriş Sayfası'!$D$115:$AD$1151,10,FALSE))</f>
        <v>0</v>
      </c>
      <c r="I38" s="127">
        <f>IF(ISERROR(VLOOKUP(A38,'Bilgi Giriş Sayfası'!$D$115:$AD$1151,11,FALSE)),0,VLOOKUP(A38,'Bilgi Giriş Sayfası'!$D$115:$AD$1151,11,FALSE))</f>
        <v>0</v>
      </c>
      <c r="J38" s="188">
        <f>IF(ISERROR(VLOOKUP(A38,'Bilgi Giriş Sayfası'!$D$115:$AD$1151,12,FALSE)),0,VLOOKUP(A38,'Bilgi Giriş Sayfası'!$D$115:$AD$1151,12,FALSE))</f>
        <v>0</v>
      </c>
      <c r="K38" s="127">
        <f>IF(ISERROR(VLOOKUP(A38,'Bilgi Giriş Sayfası'!$D$115:$AD$1151,13,FALSE)),0,VLOOKUP(A38,'Bilgi Giriş Sayfası'!$D$115:$AD$1151,13,FALSE))</f>
        <v>0</v>
      </c>
      <c r="L38" s="127">
        <f>IF(ISERROR(VLOOKUP(A38,'Bilgi Giriş Sayfası'!$D$115:$AD$1151,14,FALSE)),0,VLOOKUP(A38,'Bilgi Giriş Sayfası'!$D$115:$AD$1151,14,FALSE))</f>
        <v>0</v>
      </c>
      <c r="M38" s="127">
        <f>IF(ISERROR(VLOOKUP(A38,'Bilgi Giriş Sayfası'!$D$115:$AD$1151,15,FALSE)),0,VLOOKUP(A38,'Bilgi Giriş Sayfası'!$D$115:$AD$1151,15,FALSE))</f>
        <v>0</v>
      </c>
      <c r="N38" s="127">
        <f>IF(ISERROR(VLOOKUP(A38,'Bilgi Giriş Sayfası'!$D$115:$AD$1151,16,FALSE)),0,VLOOKUP(A38,'Bilgi Giriş Sayfası'!$D$115:$AD$1151,16,FALSE))</f>
        <v>0</v>
      </c>
      <c r="O38" s="127">
        <f>IF(ISERROR(VLOOKUP(A38,'Bilgi Giriş Sayfası'!$D$115:$AD$1151,17,FALSE)),0,VLOOKUP(A38,'Bilgi Giriş Sayfası'!$D$115:$AD$1151,17,FALSE))</f>
        <v>0</v>
      </c>
      <c r="P38" s="127">
        <f>IF(ISERROR(VLOOKUP(A38,'Bilgi Giriş Sayfası'!$D$115:$AD$1151,18,FALSE)),0,VLOOKUP(A38,'Bilgi Giriş Sayfası'!$D$115:$AD$1151,18,FALSE))</f>
        <v>0</v>
      </c>
      <c r="Q38" s="128">
        <f>IF(ISERROR(VLOOKUP(A38,'Bilgi Giriş Sayfası'!$D$115:$AD$1151,20,FALSE)),0,VLOOKUP(A38,'Bilgi Giriş Sayfası'!$D$115:$AD$1151,20,FALSE))</f>
        <v>0</v>
      </c>
      <c r="R38" s="129"/>
      <c r="S38" s="126">
        <f>IF(ISERROR(VLOOKUP(A38,'Bilgi Giriş Sayfası'!$D$115:$W$1151,19,FALSE)),0,VLOOKUP(A38,'Bilgi Giriş Sayfası'!$D$115:$W$1151,19,FALSE))</f>
        <v>0</v>
      </c>
      <c r="T38" s="121"/>
    </row>
    <row r="39" spans="1:20" ht="24.75" customHeight="1">
      <c r="A39" s="182"/>
      <c r="C39" s="115"/>
      <c r="D39" s="115"/>
      <c r="E39" s="153">
        <f t="shared" si="1"/>
        <v>0</v>
      </c>
      <c r="F39" s="125">
        <f>IF(ISERROR(VLOOKUP(A39,'Bilgi Giriş Sayfası'!$D$115:$W$1151,4,FALSE)),0,VLOOKUP(A39,'Bilgi Giriş Sayfası'!$D$115:$W$1151,4,FALSE))</f>
        <v>0</v>
      </c>
      <c r="G39" s="126">
        <f>IF(ISERROR(VLOOKUP(A39,'Bilgi Giriş Sayfası'!$D$115:$W$1151,3,FALSE)),0,VLOOKUP(A39,'Bilgi Giriş Sayfası'!$D$115:$W$1151,3,FALSE))</f>
        <v>0</v>
      </c>
      <c r="H39" s="127">
        <f>IF(ISERROR(VLOOKUP(A39,'Bilgi Giriş Sayfası'!$D$115:$AD$1151,10,FALSE)),0,VLOOKUP(A39,'Bilgi Giriş Sayfası'!$D$115:$AD$1151,10,FALSE))</f>
        <v>0</v>
      </c>
      <c r="I39" s="127">
        <f>IF(ISERROR(VLOOKUP(A39,'Bilgi Giriş Sayfası'!$D$115:$AD$1151,11,FALSE)),0,VLOOKUP(A39,'Bilgi Giriş Sayfası'!$D$115:$AD$1151,11,FALSE))</f>
        <v>0</v>
      </c>
      <c r="J39" s="188">
        <f>IF(ISERROR(VLOOKUP(A39,'Bilgi Giriş Sayfası'!$D$115:$AD$1151,12,FALSE)),0,VLOOKUP(A39,'Bilgi Giriş Sayfası'!$D$115:$AD$1151,12,FALSE))</f>
        <v>0</v>
      </c>
      <c r="K39" s="127">
        <f>IF(ISERROR(VLOOKUP(A39,'Bilgi Giriş Sayfası'!$D$115:$AD$1151,13,FALSE)),0,VLOOKUP(A39,'Bilgi Giriş Sayfası'!$D$115:$AD$1151,13,FALSE))</f>
        <v>0</v>
      </c>
      <c r="L39" s="127">
        <f>IF(ISERROR(VLOOKUP(A39,'Bilgi Giriş Sayfası'!$D$115:$AD$1151,14,FALSE)),0,VLOOKUP(A39,'Bilgi Giriş Sayfası'!$D$115:$AD$1151,14,FALSE))</f>
        <v>0</v>
      </c>
      <c r="M39" s="127">
        <f>IF(ISERROR(VLOOKUP(A39,'Bilgi Giriş Sayfası'!$D$115:$AD$1151,15,FALSE)),0,VLOOKUP(A39,'Bilgi Giriş Sayfası'!$D$115:$AD$1151,15,FALSE))</f>
        <v>0</v>
      </c>
      <c r="N39" s="127">
        <f>IF(ISERROR(VLOOKUP(A39,'Bilgi Giriş Sayfası'!$D$115:$AD$1151,16,FALSE)),0,VLOOKUP(A39,'Bilgi Giriş Sayfası'!$D$115:$AD$1151,16,FALSE))</f>
        <v>0</v>
      </c>
      <c r="O39" s="127">
        <f>IF(ISERROR(VLOOKUP(A39,'Bilgi Giriş Sayfası'!$D$115:$AD$1151,17,FALSE)),0,VLOOKUP(A39,'Bilgi Giriş Sayfası'!$D$115:$AD$1151,17,FALSE))</f>
        <v>0</v>
      </c>
      <c r="P39" s="127">
        <f>IF(ISERROR(VLOOKUP(A39,'Bilgi Giriş Sayfası'!$D$115:$AD$1151,18,FALSE)),0,VLOOKUP(A39,'Bilgi Giriş Sayfası'!$D$115:$AD$1151,18,FALSE))</f>
        <v>0</v>
      </c>
      <c r="Q39" s="128">
        <f>IF(ISERROR(VLOOKUP(A39,'Bilgi Giriş Sayfası'!$D$115:$AD$1151,20,FALSE)),0,VLOOKUP(A39,'Bilgi Giriş Sayfası'!$D$115:$AD$1151,20,FALSE))</f>
        <v>0</v>
      </c>
      <c r="R39" s="129"/>
      <c r="S39" s="126">
        <f>IF(ISERROR(VLOOKUP(A39,'Bilgi Giriş Sayfası'!$D$115:$W$1151,19,FALSE)),0,VLOOKUP(A39,'Bilgi Giriş Sayfası'!$D$115:$W$1151,19,FALSE))</f>
        <v>0</v>
      </c>
      <c r="T39" s="121"/>
    </row>
    <row r="40" spans="1:20" ht="24.75" customHeight="1">
      <c r="A40" s="182"/>
      <c r="C40" s="115"/>
      <c r="D40" s="115"/>
      <c r="E40" s="153">
        <f t="shared" si="1"/>
        <v>0</v>
      </c>
      <c r="F40" s="125">
        <f>IF(ISERROR(VLOOKUP(A40,'Bilgi Giriş Sayfası'!$D$115:$W$1151,4,FALSE)),0,VLOOKUP(A40,'Bilgi Giriş Sayfası'!$D$115:$W$1151,4,FALSE))</f>
        <v>0</v>
      </c>
      <c r="G40" s="126">
        <f>IF(ISERROR(VLOOKUP(A40,'Bilgi Giriş Sayfası'!$D$115:$W$1151,3,FALSE)),0,VLOOKUP(A40,'Bilgi Giriş Sayfası'!$D$115:$W$1151,3,FALSE))</f>
        <v>0</v>
      </c>
      <c r="H40" s="127">
        <f>IF(ISERROR(VLOOKUP(A40,'Bilgi Giriş Sayfası'!$D$115:$AD$1151,10,FALSE)),0,VLOOKUP(A40,'Bilgi Giriş Sayfası'!$D$115:$AD$1151,10,FALSE))</f>
        <v>0</v>
      </c>
      <c r="I40" s="127">
        <f>IF(ISERROR(VLOOKUP(A40,'Bilgi Giriş Sayfası'!$D$115:$AD$1151,11,FALSE)),0,VLOOKUP(A40,'Bilgi Giriş Sayfası'!$D$115:$AD$1151,11,FALSE))</f>
        <v>0</v>
      </c>
      <c r="J40" s="188">
        <f>IF(ISERROR(VLOOKUP(A40,'Bilgi Giriş Sayfası'!$D$115:$AD$1151,12,FALSE)),0,VLOOKUP(A40,'Bilgi Giriş Sayfası'!$D$115:$AD$1151,12,FALSE))</f>
        <v>0</v>
      </c>
      <c r="K40" s="127">
        <f>IF(ISERROR(VLOOKUP(A40,'Bilgi Giriş Sayfası'!$D$115:$AD$1151,13,FALSE)),0,VLOOKUP(A40,'Bilgi Giriş Sayfası'!$D$115:$AD$1151,13,FALSE))</f>
        <v>0</v>
      </c>
      <c r="L40" s="127">
        <f>IF(ISERROR(VLOOKUP(A40,'Bilgi Giriş Sayfası'!$D$115:$AD$1151,14,FALSE)),0,VLOOKUP(A40,'Bilgi Giriş Sayfası'!$D$115:$AD$1151,14,FALSE))</f>
        <v>0</v>
      </c>
      <c r="M40" s="127">
        <f>IF(ISERROR(VLOOKUP(A40,'Bilgi Giriş Sayfası'!$D$115:$AD$1151,15,FALSE)),0,VLOOKUP(A40,'Bilgi Giriş Sayfası'!$D$115:$AD$1151,15,FALSE))</f>
        <v>0</v>
      </c>
      <c r="N40" s="127">
        <f>IF(ISERROR(VLOOKUP(A40,'Bilgi Giriş Sayfası'!$D$115:$AD$1151,16,FALSE)),0,VLOOKUP(A40,'Bilgi Giriş Sayfası'!$D$115:$AD$1151,16,FALSE))</f>
        <v>0</v>
      </c>
      <c r="O40" s="127">
        <f>IF(ISERROR(VLOOKUP(A40,'Bilgi Giriş Sayfası'!$D$115:$AD$1151,17,FALSE)),0,VLOOKUP(A40,'Bilgi Giriş Sayfası'!$D$115:$AD$1151,17,FALSE))</f>
        <v>0</v>
      </c>
      <c r="P40" s="127">
        <f>IF(ISERROR(VLOOKUP(A40,'Bilgi Giriş Sayfası'!$D$115:$AD$1151,18,FALSE)),0,VLOOKUP(A40,'Bilgi Giriş Sayfası'!$D$115:$AD$1151,18,FALSE))</f>
        <v>0</v>
      </c>
      <c r="Q40" s="128">
        <f>IF(ISERROR(VLOOKUP(A40,'Bilgi Giriş Sayfası'!$D$115:$AD$1151,20,FALSE)),0,VLOOKUP(A40,'Bilgi Giriş Sayfası'!$D$115:$AD$1151,20,FALSE))</f>
        <v>0</v>
      </c>
      <c r="R40" s="129"/>
      <c r="S40" s="126">
        <f>IF(ISERROR(VLOOKUP(A40,'Bilgi Giriş Sayfası'!$D$115:$W$1151,19,FALSE)),0,VLOOKUP(A40,'Bilgi Giriş Sayfası'!$D$115:$W$1151,19,FALSE))</f>
        <v>0</v>
      </c>
      <c r="T40" s="121"/>
    </row>
    <row r="41" spans="1:20" ht="24.75" customHeight="1">
      <c r="A41" s="182"/>
      <c r="C41" s="115"/>
      <c r="D41" s="115"/>
      <c r="E41" s="153">
        <f t="shared" si="1"/>
        <v>0</v>
      </c>
      <c r="F41" s="125">
        <f>IF(ISERROR(VLOOKUP(A41,'Bilgi Giriş Sayfası'!$D$115:$W$1151,4,FALSE)),0,VLOOKUP(A41,'Bilgi Giriş Sayfası'!$D$115:$W$1151,4,FALSE))</f>
        <v>0</v>
      </c>
      <c r="G41" s="126">
        <f>IF(ISERROR(VLOOKUP(A41,'Bilgi Giriş Sayfası'!$D$115:$W$1151,3,FALSE)),0,VLOOKUP(A41,'Bilgi Giriş Sayfası'!$D$115:$W$1151,3,FALSE))</f>
        <v>0</v>
      </c>
      <c r="H41" s="127">
        <f>IF(ISERROR(VLOOKUP(A41,'Bilgi Giriş Sayfası'!$D$115:$AD$1151,10,FALSE)),0,VLOOKUP(A41,'Bilgi Giriş Sayfası'!$D$115:$AD$1151,10,FALSE))</f>
        <v>0</v>
      </c>
      <c r="I41" s="127">
        <f>IF(ISERROR(VLOOKUP(A41,'Bilgi Giriş Sayfası'!$D$115:$AD$1151,11,FALSE)),0,VLOOKUP(A41,'Bilgi Giriş Sayfası'!$D$115:$AD$1151,11,FALSE))</f>
        <v>0</v>
      </c>
      <c r="J41" s="188">
        <f>IF(ISERROR(VLOOKUP(A41,'Bilgi Giriş Sayfası'!$D$115:$AD$1151,12,FALSE)),0,VLOOKUP(A41,'Bilgi Giriş Sayfası'!$D$115:$AD$1151,12,FALSE))</f>
        <v>0</v>
      </c>
      <c r="K41" s="127">
        <f>IF(ISERROR(VLOOKUP(A41,'Bilgi Giriş Sayfası'!$D$115:$AD$1151,13,FALSE)),0,VLOOKUP(A41,'Bilgi Giriş Sayfası'!$D$115:$AD$1151,13,FALSE))</f>
        <v>0</v>
      </c>
      <c r="L41" s="127">
        <f>IF(ISERROR(VLOOKUP(A41,'Bilgi Giriş Sayfası'!$D$115:$AD$1151,14,FALSE)),0,VLOOKUP(A41,'Bilgi Giriş Sayfası'!$D$115:$AD$1151,14,FALSE))</f>
        <v>0</v>
      </c>
      <c r="M41" s="127">
        <f>IF(ISERROR(VLOOKUP(A41,'Bilgi Giriş Sayfası'!$D$115:$AD$1151,15,FALSE)),0,VLOOKUP(A41,'Bilgi Giriş Sayfası'!$D$115:$AD$1151,15,FALSE))</f>
        <v>0</v>
      </c>
      <c r="N41" s="127">
        <f>IF(ISERROR(VLOOKUP(A41,'Bilgi Giriş Sayfası'!$D$115:$AD$1151,16,FALSE)),0,VLOOKUP(A41,'Bilgi Giriş Sayfası'!$D$115:$AD$1151,16,FALSE))</f>
        <v>0</v>
      </c>
      <c r="O41" s="127">
        <f>IF(ISERROR(VLOOKUP(A41,'Bilgi Giriş Sayfası'!$D$115:$AD$1151,17,FALSE)),0,VLOOKUP(A41,'Bilgi Giriş Sayfası'!$D$115:$AD$1151,17,FALSE))</f>
        <v>0</v>
      </c>
      <c r="P41" s="127">
        <f>IF(ISERROR(VLOOKUP(A41,'Bilgi Giriş Sayfası'!$D$115:$AD$1151,18,FALSE)),0,VLOOKUP(A41,'Bilgi Giriş Sayfası'!$D$115:$AD$1151,18,FALSE))</f>
        <v>0</v>
      </c>
      <c r="Q41" s="128">
        <f>IF(ISERROR(VLOOKUP(A41,'Bilgi Giriş Sayfası'!$D$115:$AD$1151,20,FALSE)),0,VLOOKUP(A41,'Bilgi Giriş Sayfası'!$D$115:$AD$1151,20,FALSE))</f>
        <v>0</v>
      </c>
      <c r="R41" s="129"/>
      <c r="S41" s="126">
        <f>IF(ISERROR(VLOOKUP(A41,'Bilgi Giriş Sayfası'!$D$115:$W$1151,19,FALSE)),0,VLOOKUP(A41,'Bilgi Giriş Sayfası'!$D$115:$W$1151,19,FALSE))</f>
        <v>0</v>
      </c>
      <c r="T41" s="121"/>
    </row>
    <row r="42" spans="1:20" ht="24.75" customHeight="1">
      <c r="A42" s="182"/>
      <c r="C42" s="115"/>
      <c r="D42" s="115"/>
      <c r="E42" s="153">
        <f t="shared" si="1"/>
        <v>0</v>
      </c>
      <c r="F42" s="125">
        <f>IF(ISERROR(VLOOKUP(A42,'Bilgi Giriş Sayfası'!$D$115:$W$1151,4,FALSE)),0,VLOOKUP(A42,'Bilgi Giriş Sayfası'!$D$115:$W$1151,4,FALSE))</f>
        <v>0</v>
      </c>
      <c r="G42" s="126">
        <f>IF(ISERROR(VLOOKUP(A42,'Bilgi Giriş Sayfası'!$D$115:$W$1151,3,FALSE)),0,VLOOKUP(A42,'Bilgi Giriş Sayfası'!$D$115:$W$1151,3,FALSE))</f>
        <v>0</v>
      </c>
      <c r="H42" s="127">
        <f>IF(ISERROR(VLOOKUP(A42,'Bilgi Giriş Sayfası'!$D$115:$AD$1151,10,FALSE)),0,VLOOKUP(A42,'Bilgi Giriş Sayfası'!$D$115:$AD$1151,10,FALSE))</f>
        <v>0</v>
      </c>
      <c r="I42" s="127">
        <f>IF(ISERROR(VLOOKUP(A42,'Bilgi Giriş Sayfası'!$D$115:$AD$1151,11,FALSE)),0,VLOOKUP(A42,'Bilgi Giriş Sayfası'!$D$115:$AD$1151,11,FALSE))</f>
        <v>0</v>
      </c>
      <c r="J42" s="188">
        <f>IF(ISERROR(VLOOKUP(A42,'Bilgi Giriş Sayfası'!$D$115:$AD$1151,12,FALSE)),0,VLOOKUP(A42,'Bilgi Giriş Sayfası'!$D$115:$AD$1151,12,FALSE))</f>
        <v>0</v>
      </c>
      <c r="K42" s="127">
        <f>IF(ISERROR(VLOOKUP(A42,'Bilgi Giriş Sayfası'!$D$115:$AD$1151,13,FALSE)),0,VLOOKUP(A42,'Bilgi Giriş Sayfası'!$D$115:$AD$1151,13,FALSE))</f>
        <v>0</v>
      </c>
      <c r="L42" s="127">
        <f>IF(ISERROR(VLOOKUP(A42,'Bilgi Giriş Sayfası'!$D$115:$AD$1151,14,FALSE)),0,VLOOKUP(A42,'Bilgi Giriş Sayfası'!$D$115:$AD$1151,14,FALSE))</f>
        <v>0</v>
      </c>
      <c r="M42" s="127">
        <f>IF(ISERROR(VLOOKUP(A42,'Bilgi Giriş Sayfası'!$D$115:$AD$1151,15,FALSE)),0,VLOOKUP(A42,'Bilgi Giriş Sayfası'!$D$115:$AD$1151,15,FALSE))</f>
        <v>0</v>
      </c>
      <c r="N42" s="127">
        <f>IF(ISERROR(VLOOKUP(A42,'Bilgi Giriş Sayfası'!$D$115:$AD$1151,16,FALSE)),0,VLOOKUP(A42,'Bilgi Giriş Sayfası'!$D$115:$AD$1151,16,FALSE))</f>
        <v>0</v>
      </c>
      <c r="O42" s="127">
        <f>IF(ISERROR(VLOOKUP(A42,'Bilgi Giriş Sayfası'!$D$115:$AD$1151,17,FALSE)),0,VLOOKUP(A42,'Bilgi Giriş Sayfası'!$D$115:$AD$1151,17,FALSE))</f>
        <v>0</v>
      </c>
      <c r="P42" s="127">
        <f>IF(ISERROR(VLOOKUP(A42,'Bilgi Giriş Sayfası'!$D$115:$AD$1151,18,FALSE)),0,VLOOKUP(A42,'Bilgi Giriş Sayfası'!$D$115:$AD$1151,18,FALSE))</f>
        <v>0</v>
      </c>
      <c r="Q42" s="128">
        <f>IF(ISERROR(VLOOKUP(A42,'Bilgi Giriş Sayfası'!$D$115:$AD$1151,20,FALSE)),0,VLOOKUP(A42,'Bilgi Giriş Sayfası'!$D$115:$AD$1151,20,FALSE))</f>
        <v>0</v>
      </c>
      <c r="R42" s="129"/>
      <c r="S42" s="126">
        <f>IF(ISERROR(VLOOKUP(A42,'Bilgi Giriş Sayfası'!$D$115:$W$1151,19,FALSE)),0,VLOOKUP(A42,'Bilgi Giriş Sayfası'!$D$115:$W$1151,19,FALSE))</f>
        <v>0</v>
      </c>
      <c r="T42" s="121"/>
    </row>
    <row r="43" spans="1:20" ht="24.75" customHeight="1">
      <c r="A43" s="182"/>
      <c r="C43" s="115"/>
      <c r="D43" s="115"/>
      <c r="E43" s="153">
        <f t="shared" si="1"/>
        <v>0</v>
      </c>
      <c r="F43" s="125">
        <f>IF(ISERROR(VLOOKUP(A43,'Bilgi Giriş Sayfası'!$D$115:$W$1151,4,FALSE)),0,VLOOKUP(A43,'Bilgi Giriş Sayfası'!$D$115:$W$1151,4,FALSE))</f>
        <v>0</v>
      </c>
      <c r="G43" s="126">
        <f>IF(ISERROR(VLOOKUP(A43,'Bilgi Giriş Sayfası'!$D$115:$W$1151,3,FALSE)),0,VLOOKUP(A43,'Bilgi Giriş Sayfası'!$D$115:$W$1151,3,FALSE))</f>
        <v>0</v>
      </c>
      <c r="H43" s="127">
        <f>IF(ISERROR(VLOOKUP(A43,'Bilgi Giriş Sayfası'!$D$115:$AD$1151,10,FALSE)),0,VLOOKUP(A43,'Bilgi Giriş Sayfası'!$D$115:$AD$1151,10,FALSE))</f>
        <v>0</v>
      </c>
      <c r="I43" s="127">
        <f>IF(ISERROR(VLOOKUP(A43,'Bilgi Giriş Sayfası'!$D$115:$AD$1151,11,FALSE)),0,VLOOKUP(A43,'Bilgi Giriş Sayfası'!$D$115:$AD$1151,11,FALSE))</f>
        <v>0</v>
      </c>
      <c r="J43" s="188">
        <f>IF(ISERROR(VLOOKUP(A43,'Bilgi Giriş Sayfası'!$D$115:$AD$1151,12,FALSE)),0,VLOOKUP(A43,'Bilgi Giriş Sayfası'!$D$115:$AD$1151,12,FALSE))</f>
        <v>0</v>
      </c>
      <c r="K43" s="127">
        <f>IF(ISERROR(VLOOKUP(A43,'Bilgi Giriş Sayfası'!$D$115:$AD$1151,13,FALSE)),0,VLOOKUP(A43,'Bilgi Giriş Sayfası'!$D$115:$AD$1151,13,FALSE))</f>
        <v>0</v>
      </c>
      <c r="L43" s="127">
        <f>IF(ISERROR(VLOOKUP(A43,'Bilgi Giriş Sayfası'!$D$115:$AD$1151,14,FALSE)),0,VLOOKUP(A43,'Bilgi Giriş Sayfası'!$D$115:$AD$1151,14,FALSE))</f>
        <v>0</v>
      </c>
      <c r="M43" s="127">
        <f>IF(ISERROR(VLOOKUP(A43,'Bilgi Giriş Sayfası'!$D$115:$AD$1151,15,FALSE)),0,VLOOKUP(A43,'Bilgi Giriş Sayfası'!$D$115:$AD$1151,15,FALSE))</f>
        <v>0</v>
      </c>
      <c r="N43" s="127">
        <f>IF(ISERROR(VLOOKUP(A43,'Bilgi Giriş Sayfası'!$D$115:$AD$1151,16,FALSE)),0,VLOOKUP(A43,'Bilgi Giriş Sayfası'!$D$115:$AD$1151,16,FALSE))</f>
        <v>0</v>
      </c>
      <c r="O43" s="127">
        <f>IF(ISERROR(VLOOKUP(A43,'Bilgi Giriş Sayfası'!$D$115:$AD$1151,17,FALSE)),0,VLOOKUP(A43,'Bilgi Giriş Sayfası'!$D$115:$AD$1151,17,FALSE))</f>
        <v>0</v>
      </c>
      <c r="P43" s="127">
        <f>IF(ISERROR(VLOOKUP(A43,'Bilgi Giriş Sayfası'!$D$115:$AD$1151,18,FALSE)),0,VLOOKUP(A43,'Bilgi Giriş Sayfası'!$D$115:$AD$1151,18,FALSE))</f>
        <v>0</v>
      </c>
      <c r="Q43" s="128">
        <f>IF(ISERROR(VLOOKUP(A43,'Bilgi Giriş Sayfası'!$D$115:$AD$1151,20,FALSE)),0,VLOOKUP(A43,'Bilgi Giriş Sayfası'!$D$115:$AD$1151,20,FALSE))</f>
        <v>0</v>
      </c>
      <c r="R43" s="129"/>
      <c r="S43" s="126">
        <f>IF(ISERROR(VLOOKUP(A43,'Bilgi Giriş Sayfası'!$D$115:$W$1151,19,FALSE)),0,VLOOKUP(A43,'Bilgi Giriş Sayfası'!$D$115:$W$1151,19,FALSE))</f>
        <v>0</v>
      </c>
      <c r="T43" s="121"/>
    </row>
    <row r="44" spans="1:20" ht="24.75" customHeight="1">
      <c r="A44" s="182"/>
      <c r="C44" s="115"/>
      <c r="D44" s="115"/>
      <c r="E44" s="153">
        <f t="shared" si="1"/>
        <v>0</v>
      </c>
      <c r="F44" s="125">
        <f>IF(ISERROR(VLOOKUP(A44,'Bilgi Giriş Sayfası'!$D$115:$W$1151,4,FALSE)),0,VLOOKUP(A44,'Bilgi Giriş Sayfası'!$D$115:$W$1151,4,FALSE))</f>
        <v>0</v>
      </c>
      <c r="G44" s="126">
        <f>IF(ISERROR(VLOOKUP(A44,'Bilgi Giriş Sayfası'!$D$115:$W$1151,3,FALSE)),0,VLOOKUP(A44,'Bilgi Giriş Sayfası'!$D$115:$W$1151,3,FALSE))</f>
        <v>0</v>
      </c>
      <c r="H44" s="127">
        <f>IF(ISERROR(VLOOKUP(A44,'Bilgi Giriş Sayfası'!$D$115:$AD$1151,10,FALSE)),0,VLOOKUP(A44,'Bilgi Giriş Sayfası'!$D$115:$AD$1151,10,FALSE))</f>
        <v>0</v>
      </c>
      <c r="I44" s="127">
        <f>IF(ISERROR(VLOOKUP(A44,'Bilgi Giriş Sayfası'!$D$115:$AD$1151,11,FALSE)),0,VLOOKUP(A44,'Bilgi Giriş Sayfası'!$D$115:$AD$1151,11,FALSE))</f>
        <v>0</v>
      </c>
      <c r="J44" s="188">
        <f>IF(ISERROR(VLOOKUP(A44,'Bilgi Giriş Sayfası'!$D$115:$AD$1151,12,FALSE)),0,VLOOKUP(A44,'Bilgi Giriş Sayfası'!$D$115:$AD$1151,12,FALSE))</f>
        <v>0</v>
      </c>
      <c r="K44" s="127">
        <f>IF(ISERROR(VLOOKUP(A44,'Bilgi Giriş Sayfası'!$D$115:$AD$1151,13,FALSE)),0,VLOOKUP(A44,'Bilgi Giriş Sayfası'!$D$115:$AD$1151,13,FALSE))</f>
        <v>0</v>
      </c>
      <c r="L44" s="127">
        <f>IF(ISERROR(VLOOKUP(A44,'Bilgi Giriş Sayfası'!$D$115:$AD$1151,14,FALSE)),0,VLOOKUP(A44,'Bilgi Giriş Sayfası'!$D$115:$AD$1151,14,FALSE))</f>
        <v>0</v>
      </c>
      <c r="M44" s="127">
        <f>IF(ISERROR(VLOOKUP(A44,'Bilgi Giriş Sayfası'!$D$115:$AD$1151,15,FALSE)),0,VLOOKUP(A44,'Bilgi Giriş Sayfası'!$D$115:$AD$1151,15,FALSE))</f>
        <v>0</v>
      </c>
      <c r="N44" s="127">
        <f>IF(ISERROR(VLOOKUP(A44,'Bilgi Giriş Sayfası'!$D$115:$AD$1151,16,FALSE)),0,VLOOKUP(A44,'Bilgi Giriş Sayfası'!$D$115:$AD$1151,16,FALSE))</f>
        <v>0</v>
      </c>
      <c r="O44" s="127">
        <f>IF(ISERROR(VLOOKUP(A44,'Bilgi Giriş Sayfası'!$D$115:$AD$1151,17,FALSE)),0,VLOOKUP(A44,'Bilgi Giriş Sayfası'!$D$115:$AD$1151,17,FALSE))</f>
        <v>0</v>
      </c>
      <c r="P44" s="127">
        <f>IF(ISERROR(VLOOKUP(A44,'Bilgi Giriş Sayfası'!$D$115:$AD$1151,18,FALSE)),0,VLOOKUP(A44,'Bilgi Giriş Sayfası'!$D$115:$AD$1151,18,FALSE))</f>
        <v>0</v>
      </c>
      <c r="Q44" s="128">
        <f>IF(ISERROR(VLOOKUP(A44,'Bilgi Giriş Sayfası'!$D$115:$AD$1151,20,FALSE)),0,VLOOKUP(A44,'Bilgi Giriş Sayfası'!$D$115:$AD$1151,20,FALSE))</f>
        <v>0</v>
      </c>
      <c r="R44" s="129"/>
      <c r="S44" s="126">
        <f>IF(ISERROR(VLOOKUP(A44,'Bilgi Giriş Sayfası'!$D$115:$W$1151,19,FALSE)),0,VLOOKUP(A44,'Bilgi Giriş Sayfası'!$D$115:$W$1151,19,FALSE))</f>
        <v>0</v>
      </c>
      <c r="T44" s="121"/>
    </row>
    <row r="45" spans="1:20" ht="24.75" customHeight="1">
      <c r="A45" s="182"/>
      <c r="C45" s="115"/>
      <c r="D45" s="115"/>
      <c r="E45" s="153">
        <f t="shared" si="1"/>
        <v>0</v>
      </c>
      <c r="F45" s="125">
        <f>IF(ISERROR(VLOOKUP(A45,'Bilgi Giriş Sayfası'!$D$115:$W$1151,4,FALSE)),0,VLOOKUP(A45,'Bilgi Giriş Sayfası'!$D$115:$W$1151,4,FALSE))</f>
        <v>0</v>
      </c>
      <c r="G45" s="126">
        <f>IF(ISERROR(VLOOKUP(A45,'Bilgi Giriş Sayfası'!$D$115:$W$1151,3,FALSE)),0,VLOOKUP(A45,'Bilgi Giriş Sayfası'!$D$115:$W$1151,3,FALSE))</f>
        <v>0</v>
      </c>
      <c r="H45" s="127">
        <f>IF(ISERROR(VLOOKUP(A45,'Bilgi Giriş Sayfası'!$D$115:$AD$1151,10,FALSE)),0,VLOOKUP(A45,'Bilgi Giriş Sayfası'!$D$115:$AD$1151,10,FALSE))</f>
        <v>0</v>
      </c>
      <c r="I45" s="127">
        <f>IF(ISERROR(VLOOKUP(A45,'Bilgi Giriş Sayfası'!$D$115:$AD$1151,11,FALSE)),0,VLOOKUP(A45,'Bilgi Giriş Sayfası'!$D$115:$AD$1151,11,FALSE))</f>
        <v>0</v>
      </c>
      <c r="J45" s="188">
        <f>IF(ISERROR(VLOOKUP(A45,'Bilgi Giriş Sayfası'!$D$115:$AD$1151,12,FALSE)),0,VLOOKUP(A45,'Bilgi Giriş Sayfası'!$D$115:$AD$1151,12,FALSE))</f>
        <v>0</v>
      </c>
      <c r="K45" s="127">
        <f>IF(ISERROR(VLOOKUP(A45,'Bilgi Giriş Sayfası'!$D$115:$AD$1151,13,FALSE)),0,VLOOKUP(A45,'Bilgi Giriş Sayfası'!$D$115:$AD$1151,13,FALSE))</f>
        <v>0</v>
      </c>
      <c r="L45" s="127">
        <f>IF(ISERROR(VLOOKUP(A45,'Bilgi Giriş Sayfası'!$D$115:$AD$1151,14,FALSE)),0,VLOOKUP(A45,'Bilgi Giriş Sayfası'!$D$115:$AD$1151,14,FALSE))</f>
        <v>0</v>
      </c>
      <c r="M45" s="127">
        <f>IF(ISERROR(VLOOKUP(A45,'Bilgi Giriş Sayfası'!$D$115:$AD$1151,15,FALSE)),0,VLOOKUP(A45,'Bilgi Giriş Sayfası'!$D$115:$AD$1151,15,FALSE))</f>
        <v>0</v>
      </c>
      <c r="N45" s="127">
        <f>IF(ISERROR(VLOOKUP(A45,'Bilgi Giriş Sayfası'!$D$115:$AD$1151,16,FALSE)),0,VLOOKUP(A45,'Bilgi Giriş Sayfası'!$D$115:$AD$1151,16,FALSE))</f>
        <v>0</v>
      </c>
      <c r="O45" s="127">
        <f>IF(ISERROR(VLOOKUP(A45,'Bilgi Giriş Sayfası'!$D$115:$AD$1151,17,FALSE)),0,VLOOKUP(A45,'Bilgi Giriş Sayfası'!$D$115:$AD$1151,17,FALSE))</f>
        <v>0</v>
      </c>
      <c r="P45" s="127">
        <f>IF(ISERROR(VLOOKUP(A45,'Bilgi Giriş Sayfası'!$D$115:$AD$1151,18,FALSE)),0,VLOOKUP(A45,'Bilgi Giriş Sayfası'!$D$115:$AD$1151,18,FALSE))</f>
        <v>0</v>
      </c>
      <c r="Q45" s="128">
        <f>IF(ISERROR(VLOOKUP(A45,'Bilgi Giriş Sayfası'!$D$115:$AD$1151,20,FALSE)),0,VLOOKUP(A45,'Bilgi Giriş Sayfası'!$D$115:$AD$1151,20,FALSE))</f>
        <v>0</v>
      </c>
      <c r="R45" s="129"/>
      <c r="S45" s="126">
        <f>IF(ISERROR(VLOOKUP(A45,'Bilgi Giriş Sayfası'!$D$115:$W$1151,19,FALSE)),0,VLOOKUP(A45,'Bilgi Giriş Sayfası'!$D$115:$W$1151,19,FALSE))</f>
        <v>0</v>
      </c>
      <c r="T45" s="121"/>
    </row>
    <row r="46" spans="1:20" ht="24.75" customHeight="1">
      <c r="A46" s="182"/>
      <c r="C46" s="115"/>
      <c r="D46" s="115"/>
      <c r="E46" s="153">
        <f t="shared" si="1"/>
        <v>0</v>
      </c>
      <c r="F46" s="125">
        <f>IF(ISERROR(VLOOKUP(A46,'Bilgi Giriş Sayfası'!$D$115:$W$1151,4,FALSE)),0,VLOOKUP(A46,'Bilgi Giriş Sayfası'!$D$115:$W$1151,4,FALSE))</f>
        <v>0</v>
      </c>
      <c r="G46" s="126">
        <f>IF(ISERROR(VLOOKUP(A46,'Bilgi Giriş Sayfası'!$D$115:$W$1151,3,FALSE)),0,VLOOKUP(A46,'Bilgi Giriş Sayfası'!$D$115:$W$1151,3,FALSE))</f>
        <v>0</v>
      </c>
      <c r="H46" s="127">
        <f>IF(ISERROR(VLOOKUP(A46,'Bilgi Giriş Sayfası'!$D$115:$AD$1151,10,FALSE)),0,VLOOKUP(A46,'Bilgi Giriş Sayfası'!$D$115:$AD$1151,10,FALSE))</f>
        <v>0</v>
      </c>
      <c r="I46" s="127">
        <f>IF(ISERROR(VLOOKUP(A46,'Bilgi Giriş Sayfası'!$D$115:$AD$1151,11,FALSE)),0,VLOOKUP(A46,'Bilgi Giriş Sayfası'!$D$115:$AD$1151,11,FALSE))</f>
        <v>0</v>
      </c>
      <c r="J46" s="188">
        <f>IF(ISERROR(VLOOKUP(A46,'Bilgi Giriş Sayfası'!$D$115:$AD$1151,12,FALSE)),0,VLOOKUP(A46,'Bilgi Giriş Sayfası'!$D$115:$AD$1151,12,FALSE))</f>
        <v>0</v>
      </c>
      <c r="K46" s="127">
        <f>IF(ISERROR(VLOOKUP(A46,'Bilgi Giriş Sayfası'!$D$115:$AD$1151,13,FALSE)),0,VLOOKUP(A46,'Bilgi Giriş Sayfası'!$D$115:$AD$1151,13,FALSE))</f>
        <v>0</v>
      </c>
      <c r="L46" s="127">
        <f>IF(ISERROR(VLOOKUP(A46,'Bilgi Giriş Sayfası'!$D$115:$AD$1151,14,FALSE)),0,VLOOKUP(A46,'Bilgi Giriş Sayfası'!$D$115:$AD$1151,14,FALSE))</f>
        <v>0</v>
      </c>
      <c r="M46" s="127">
        <f>IF(ISERROR(VLOOKUP(A46,'Bilgi Giriş Sayfası'!$D$115:$AD$1151,15,FALSE)),0,VLOOKUP(A46,'Bilgi Giriş Sayfası'!$D$115:$AD$1151,15,FALSE))</f>
        <v>0</v>
      </c>
      <c r="N46" s="127">
        <f>IF(ISERROR(VLOOKUP(A46,'Bilgi Giriş Sayfası'!$D$115:$AD$1151,16,FALSE)),0,VLOOKUP(A46,'Bilgi Giriş Sayfası'!$D$115:$AD$1151,16,FALSE))</f>
        <v>0</v>
      </c>
      <c r="O46" s="127">
        <f>IF(ISERROR(VLOOKUP(A46,'Bilgi Giriş Sayfası'!$D$115:$AD$1151,17,FALSE)),0,VLOOKUP(A46,'Bilgi Giriş Sayfası'!$D$115:$AD$1151,17,FALSE))</f>
        <v>0</v>
      </c>
      <c r="P46" s="127">
        <f>IF(ISERROR(VLOOKUP(A46,'Bilgi Giriş Sayfası'!$D$115:$AD$1151,18,FALSE)),0,VLOOKUP(A46,'Bilgi Giriş Sayfası'!$D$115:$AD$1151,18,FALSE))</f>
        <v>0</v>
      </c>
      <c r="Q46" s="128">
        <f>IF(ISERROR(VLOOKUP(A46,'Bilgi Giriş Sayfası'!$D$115:$AD$1151,20,FALSE)),0,VLOOKUP(A46,'Bilgi Giriş Sayfası'!$D$115:$AD$1151,20,FALSE))</f>
        <v>0</v>
      </c>
      <c r="R46" s="129"/>
      <c r="S46" s="126">
        <f>IF(ISERROR(VLOOKUP(A46,'Bilgi Giriş Sayfası'!$D$115:$W$1151,19,FALSE)),0,VLOOKUP(A46,'Bilgi Giriş Sayfası'!$D$115:$W$1151,19,FALSE))</f>
        <v>0</v>
      </c>
      <c r="T46" s="121"/>
    </row>
    <row r="47" spans="1:20" ht="24.75" customHeight="1">
      <c r="A47" s="182"/>
      <c r="C47" s="115"/>
      <c r="D47" s="115"/>
      <c r="E47" s="153">
        <f t="shared" si="1"/>
        <v>0</v>
      </c>
      <c r="F47" s="125">
        <f>IF(ISERROR(VLOOKUP(A47,'Bilgi Giriş Sayfası'!$D$115:$W$1151,4,FALSE)),0,VLOOKUP(A47,'Bilgi Giriş Sayfası'!$D$115:$W$1151,4,FALSE))</f>
        <v>0</v>
      </c>
      <c r="G47" s="126">
        <f>IF(ISERROR(VLOOKUP(A47,'Bilgi Giriş Sayfası'!$D$115:$W$1151,3,FALSE)),0,VLOOKUP(A47,'Bilgi Giriş Sayfası'!$D$115:$W$1151,3,FALSE))</f>
        <v>0</v>
      </c>
      <c r="H47" s="127">
        <f>IF(ISERROR(VLOOKUP(A47,'Bilgi Giriş Sayfası'!$D$115:$AD$1151,10,FALSE)),0,VLOOKUP(A47,'Bilgi Giriş Sayfası'!$D$115:$AD$1151,10,FALSE))</f>
        <v>0</v>
      </c>
      <c r="I47" s="127">
        <f>IF(ISERROR(VLOOKUP(A47,'Bilgi Giriş Sayfası'!$D$115:$AD$1151,11,FALSE)),0,VLOOKUP(A47,'Bilgi Giriş Sayfası'!$D$115:$AD$1151,11,FALSE))</f>
        <v>0</v>
      </c>
      <c r="J47" s="188">
        <f>IF(ISERROR(VLOOKUP(A47,'Bilgi Giriş Sayfası'!$D$115:$AD$1151,12,FALSE)),0,VLOOKUP(A47,'Bilgi Giriş Sayfası'!$D$115:$AD$1151,12,FALSE))</f>
        <v>0</v>
      </c>
      <c r="K47" s="127">
        <f>IF(ISERROR(VLOOKUP(A47,'Bilgi Giriş Sayfası'!$D$115:$AD$1151,13,FALSE)),0,VLOOKUP(A47,'Bilgi Giriş Sayfası'!$D$115:$AD$1151,13,FALSE))</f>
        <v>0</v>
      </c>
      <c r="L47" s="127">
        <f>IF(ISERROR(VLOOKUP(A47,'Bilgi Giriş Sayfası'!$D$115:$AD$1151,14,FALSE)),0,VLOOKUP(A47,'Bilgi Giriş Sayfası'!$D$115:$AD$1151,14,FALSE))</f>
        <v>0</v>
      </c>
      <c r="M47" s="127">
        <f>IF(ISERROR(VLOOKUP(A47,'Bilgi Giriş Sayfası'!$D$115:$AD$1151,15,FALSE)),0,VLOOKUP(A47,'Bilgi Giriş Sayfası'!$D$115:$AD$1151,15,FALSE))</f>
        <v>0</v>
      </c>
      <c r="N47" s="127">
        <f>IF(ISERROR(VLOOKUP(A47,'Bilgi Giriş Sayfası'!$D$115:$AD$1151,16,FALSE)),0,VLOOKUP(A47,'Bilgi Giriş Sayfası'!$D$115:$AD$1151,16,FALSE))</f>
        <v>0</v>
      </c>
      <c r="O47" s="127">
        <f>IF(ISERROR(VLOOKUP(A47,'Bilgi Giriş Sayfası'!$D$115:$AD$1151,17,FALSE)),0,VLOOKUP(A47,'Bilgi Giriş Sayfası'!$D$115:$AD$1151,17,FALSE))</f>
        <v>0</v>
      </c>
      <c r="P47" s="127">
        <f>IF(ISERROR(VLOOKUP(A47,'Bilgi Giriş Sayfası'!$D$115:$AD$1151,18,FALSE)),0,VLOOKUP(A47,'Bilgi Giriş Sayfası'!$D$115:$AD$1151,18,FALSE))</f>
        <v>0</v>
      </c>
      <c r="Q47" s="128">
        <f>IF(ISERROR(VLOOKUP(A47,'Bilgi Giriş Sayfası'!$D$115:$AD$1151,20,FALSE)),0,VLOOKUP(A47,'Bilgi Giriş Sayfası'!$D$115:$AD$1151,20,FALSE))</f>
        <v>0</v>
      </c>
      <c r="R47" s="129"/>
      <c r="S47" s="126">
        <f>IF(ISERROR(VLOOKUP(A47,'Bilgi Giriş Sayfası'!$D$115:$W$1151,19,FALSE)),0,VLOOKUP(A47,'Bilgi Giriş Sayfası'!$D$115:$W$1151,19,FALSE))</f>
        <v>0</v>
      </c>
      <c r="T47" s="121"/>
    </row>
    <row r="48" spans="1:20" ht="24.75" customHeight="1">
      <c r="A48" s="182"/>
      <c r="C48" s="115"/>
      <c r="D48" s="115"/>
      <c r="E48" s="153">
        <f t="shared" si="1"/>
        <v>0</v>
      </c>
      <c r="F48" s="125">
        <f>IF(ISERROR(VLOOKUP(A48,'Bilgi Giriş Sayfası'!$D$115:$W$1151,4,FALSE)),0,VLOOKUP(A48,'Bilgi Giriş Sayfası'!$D$115:$W$1151,4,FALSE))</f>
        <v>0</v>
      </c>
      <c r="G48" s="126">
        <f>IF(ISERROR(VLOOKUP(A48,'Bilgi Giriş Sayfası'!$D$115:$W$1151,3,FALSE)),0,VLOOKUP(A48,'Bilgi Giriş Sayfası'!$D$115:$W$1151,3,FALSE))</f>
        <v>0</v>
      </c>
      <c r="H48" s="127">
        <f>IF(ISERROR(VLOOKUP(A48,'Bilgi Giriş Sayfası'!$D$115:$AD$1151,10,FALSE)),0,VLOOKUP(A48,'Bilgi Giriş Sayfası'!$D$115:$AD$1151,10,FALSE))</f>
        <v>0</v>
      </c>
      <c r="I48" s="127">
        <f>IF(ISERROR(VLOOKUP(A48,'Bilgi Giriş Sayfası'!$D$115:$AD$1151,11,FALSE)),0,VLOOKUP(A48,'Bilgi Giriş Sayfası'!$D$115:$AD$1151,11,FALSE))</f>
        <v>0</v>
      </c>
      <c r="J48" s="188">
        <f>IF(ISERROR(VLOOKUP(A48,'Bilgi Giriş Sayfası'!$D$115:$AD$1151,12,FALSE)),0,VLOOKUP(A48,'Bilgi Giriş Sayfası'!$D$115:$AD$1151,12,FALSE))</f>
        <v>0</v>
      </c>
      <c r="K48" s="127">
        <f>IF(ISERROR(VLOOKUP(A48,'Bilgi Giriş Sayfası'!$D$115:$AD$1151,13,FALSE)),0,VLOOKUP(A48,'Bilgi Giriş Sayfası'!$D$115:$AD$1151,13,FALSE))</f>
        <v>0</v>
      </c>
      <c r="L48" s="127">
        <f>IF(ISERROR(VLOOKUP(A48,'Bilgi Giriş Sayfası'!$D$115:$AD$1151,14,FALSE)),0,VLOOKUP(A48,'Bilgi Giriş Sayfası'!$D$115:$AD$1151,14,FALSE))</f>
        <v>0</v>
      </c>
      <c r="M48" s="127">
        <f>IF(ISERROR(VLOOKUP(A48,'Bilgi Giriş Sayfası'!$D$115:$AD$1151,15,FALSE)),0,VLOOKUP(A48,'Bilgi Giriş Sayfası'!$D$115:$AD$1151,15,FALSE))</f>
        <v>0</v>
      </c>
      <c r="N48" s="127">
        <f>IF(ISERROR(VLOOKUP(A48,'Bilgi Giriş Sayfası'!$D$115:$AD$1151,16,FALSE)),0,VLOOKUP(A48,'Bilgi Giriş Sayfası'!$D$115:$AD$1151,16,FALSE))</f>
        <v>0</v>
      </c>
      <c r="O48" s="127">
        <f>IF(ISERROR(VLOOKUP(A48,'Bilgi Giriş Sayfası'!$D$115:$AD$1151,17,FALSE)),0,VLOOKUP(A48,'Bilgi Giriş Sayfası'!$D$115:$AD$1151,17,FALSE))</f>
        <v>0</v>
      </c>
      <c r="P48" s="127">
        <f>IF(ISERROR(VLOOKUP(A48,'Bilgi Giriş Sayfası'!$D$115:$AD$1151,18,FALSE)),0,VLOOKUP(A48,'Bilgi Giriş Sayfası'!$D$115:$AD$1151,18,FALSE))</f>
        <v>0</v>
      </c>
      <c r="Q48" s="128">
        <f>IF(ISERROR(VLOOKUP(A48,'Bilgi Giriş Sayfası'!$D$115:$AD$1151,20,FALSE)),0,VLOOKUP(A48,'Bilgi Giriş Sayfası'!$D$115:$AD$1151,20,FALSE))</f>
        <v>0</v>
      </c>
      <c r="R48" s="129"/>
      <c r="S48" s="126">
        <f>IF(ISERROR(VLOOKUP(A48,'Bilgi Giriş Sayfası'!$D$115:$W$1151,19,FALSE)),0,VLOOKUP(A48,'Bilgi Giriş Sayfası'!$D$115:$W$1151,19,FALSE))</f>
        <v>0</v>
      </c>
      <c r="T48" s="121"/>
    </row>
    <row r="49" spans="1:20" ht="24.75" customHeight="1">
      <c r="A49" s="182"/>
      <c r="C49" s="115"/>
      <c r="D49" s="115"/>
      <c r="E49" s="153">
        <f t="shared" si="1"/>
        <v>0</v>
      </c>
      <c r="F49" s="125">
        <f>IF(ISERROR(VLOOKUP(A49,'Bilgi Giriş Sayfası'!$D$115:$W$1151,4,FALSE)),0,VLOOKUP(A49,'Bilgi Giriş Sayfası'!$D$115:$W$1151,4,FALSE))</f>
        <v>0</v>
      </c>
      <c r="G49" s="126">
        <f>IF(ISERROR(VLOOKUP(A49,'Bilgi Giriş Sayfası'!$D$115:$W$1151,3,FALSE)),0,VLOOKUP(A49,'Bilgi Giriş Sayfası'!$D$115:$W$1151,3,FALSE))</f>
        <v>0</v>
      </c>
      <c r="H49" s="127">
        <f>IF(ISERROR(VLOOKUP(A49,'Bilgi Giriş Sayfası'!$D$115:$AD$1151,10,FALSE)),0,VLOOKUP(A49,'Bilgi Giriş Sayfası'!$D$115:$AD$1151,10,FALSE))</f>
        <v>0</v>
      </c>
      <c r="I49" s="127">
        <f>IF(ISERROR(VLOOKUP(A49,'Bilgi Giriş Sayfası'!$D$115:$AD$1151,11,FALSE)),0,VLOOKUP(A49,'Bilgi Giriş Sayfası'!$D$115:$AD$1151,11,FALSE))</f>
        <v>0</v>
      </c>
      <c r="J49" s="188">
        <f>IF(ISERROR(VLOOKUP(A49,'Bilgi Giriş Sayfası'!$D$115:$AD$1151,12,FALSE)),0,VLOOKUP(A49,'Bilgi Giriş Sayfası'!$D$115:$AD$1151,12,FALSE))</f>
        <v>0</v>
      </c>
      <c r="K49" s="127">
        <f>IF(ISERROR(VLOOKUP(A49,'Bilgi Giriş Sayfası'!$D$115:$AD$1151,13,FALSE)),0,VLOOKUP(A49,'Bilgi Giriş Sayfası'!$D$115:$AD$1151,13,FALSE))</f>
        <v>0</v>
      </c>
      <c r="L49" s="127">
        <f>IF(ISERROR(VLOOKUP(A49,'Bilgi Giriş Sayfası'!$D$115:$AD$1151,14,FALSE)),0,VLOOKUP(A49,'Bilgi Giriş Sayfası'!$D$115:$AD$1151,14,FALSE))</f>
        <v>0</v>
      </c>
      <c r="M49" s="127">
        <f>IF(ISERROR(VLOOKUP(A49,'Bilgi Giriş Sayfası'!$D$115:$AD$1151,15,FALSE)),0,VLOOKUP(A49,'Bilgi Giriş Sayfası'!$D$115:$AD$1151,15,FALSE))</f>
        <v>0</v>
      </c>
      <c r="N49" s="127">
        <f>IF(ISERROR(VLOOKUP(A49,'Bilgi Giriş Sayfası'!$D$115:$AD$1151,16,FALSE)),0,VLOOKUP(A49,'Bilgi Giriş Sayfası'!$D$115:$AD$1151,16,FALSE))</f>
        <v>0</v>
      </c>
      <c r="O49" s="127">
        <f>IF(ISERROR(VLOOKUP(A49,'Bilgi Giriş Sayfası'!$D$115:$AD$1151,17,FALSE)),0,VLOOKUP(A49,'Bilgi Giriş Sayfası'!$D$115:$AD$1151,17,FALSE))</f>
        <v>0</v>
      </c>
      <c r="P49" s="127">
        <f>IF(ISERROR(VLOOKUP(A49,'Bilgi Giriş Sayfası'!$D$115:$AD$1151,18,FALSE)),0,VLOOKUP(A49,'Bilgi Giriş Sayfası'!$D$115:$AD$1151,18,FALSE))</f>
        <v>0</v>
      </c>
      <c r="Q49" s="128">
        <f>IF(ISERROR(VLOOKUP(A49,'Bilgi Giriş Sayfası'!$D$115:$AD$1151,20,FALSE)),0,VLOOKUP(A49,'Bilgi Giriş Sayfası'!$D$115:$AD$1151,20,FALSE))</f>
        <v>0</v>
      </c>
      <c r="R49" s="129"/>
      <c r="S49" s="126">
        <f>IF(ISERROR(VLOOKUP(A49,'Bilgi Giriş Sayfası'!$D$115:$W$1151,19,FALSE)),0,VLOOKUP(A49,'Bilgi Giriş Sayfası'!$D$115:$W$1151,19,FALSE))</f>
        <v>0</v>
      </c>
      <c r="T49" s="121"/>
    </row>
    <row r="50" spans="1:20" ht="24.75" customHeight="1" thickBot="1">
      <c r="A50" s="182"/>
      <c r="C50" s="115"/>
      <c r="D50" s="115"/>
      <c r="E50" s="153">
        <f t="shared" si="1"/>
        <v>0</v>
      </c>
      <c r="F50" s="125">
        <f>IF(ISERROR(VLOOKUP(A50,'Bilgi Giriş Sayfası'!$D$115:$W$1151,4,FALSE)),0,VLOOKUP(A50,'Bilgi Giriş Sayfası'!$D$115:$W$1151,4,FALSE))</f>
        <v>0</v>
      </c>
      <c r="G50" s="126">
        <f>IF(ISERROR(VLOOKUP(A50,'Bilgi Giriş Sayfası'!$D$115:$W$1151,3,FALSE)),0,VLOOKUP(A50,'Bilgi Giriş Sayfası'!$D$115:$W$1151,3,FALSE))</f>
        <v>0</v>
      </c>
      <c r="H50" s="127">
        <f>IF(ISERROR(VLOOKUP(A50,'Bilgi Giriş Sayfası'!$D$115:$AD$1151,10,FALSE)),0,VLOOKUP(A50,'Bilgi Giriş Sayfası'!$D$115:$AD$1151,10,FALSE))</f>
        <v>0</v>
      </c>
      <c r="I50" s="127">
        <f>IF(ISERROR(VLOOKUP(A50,'Bilgi Giriş Sayfası'!$D$115:$AD$1151,11,FALSE)),0,VLOOKUP(A50,'Bilgi Giriş Sayfası'!$D$115:$AD$1151,11,FALSE))</f>
        <v>0</v>
      </c>
      <c r="J50" s="188">
        <f>IF(ISERROR(VLOOKUP(A50,'Bilgi Giriş Sayfası'!$D$115:$AD$1151,12,FALSE)),0,VLOOKUP(A50,'Bilgi Giriş Sayfası'!$D$115:$AD$1151,12,FALSE))</f>
        <v>0</v>
      </c>
      <c r="K50" s="127">
        <f>IF(ISERROR(VLOOKUP(A50,'Bilgi Giriş Sayfası'!$D$115:$AD$1151,13,FALSE)),0,VLOOKUP(A50,'Bilgi Giriş Sayfası'!$D$115:$AD$1151,13,FALSE))</f>
        <v>0</v>
      </c>
      <c r="L50" s="127">
        <f>IF(ISERROR(VLOOKUP(A50,'Bilgi Giriş Sayfası'!$D$115:$AD$1151,14,FALSE)),0,VLOOKUP(A50,'Bilgi Giriş Sayfası'!$D$115:$AD$1151,14,FALSE))</f>
        <v>0</v>
      </c>
      <c r="M50" s="127">
        <f>IF(ISERROR(VLOOKUP(A50,'Bilgi Giriş Sayfası'!$D$115:$AD$1151,15,FALSE)),0,VLOOKUP(A50,'Bilgi Giriş Sayfası'!$D$115:$AD$1151,15,FALSE))</f>
        <v>0</v>
      </c>
      <c r="N50" s="127">
        <f>IF(ISERROR(VLOOKUP(A50,'Bilgi Giriş Sayfası'!$D$115:$AD$1151,16,FALSE)),0,VLOOKUP(A50,'Bilgi Giriş Sayfası'!$D$115:$AD$1151,16,FALSE))</f>
        <v>0</v>
      </c>
      <c r="O50" s="127">
        <f>IF(ISERROR(VLOOKUP(A50,'Bilgi Giriş Sayfası'!$D$115:$AD$1151,17,FALSE)),0,VLOOKUP(A50,'Bilgi Giriş Sayfası'!$D$115:$AD$1151,17,FALSE))</f>
        <v>0</v>
      </c>
      <c r="P50" s="127">
        <f>IF(ISERROR(VLOOKUP(A50,'Bilgi Giriş Sayfası'!$D$115:$AD$1151,18,FALSE)),0,VLOOKUP(A50,'Bilgi Giriş Sayfası'!$D$115:$AD$1151,18,FALSE))</f>
        <v>0</v>
      </c>
      <c r="Q50" s="128">
        <f>IF(ISERROR(VLOOKUP(A50,'Bilgi Giriş Sayfası'!$D$115:$AD$1151,20,FALSE)),0,VLOOKUP(A50,'Bilgi Giriş Sayfası'!$D$115:$AD$1151,20,FALSE))</f>
        <v>0</v>
      </c>
      <c r="R50" s="129"/>
      <c r="S50" s="126">
        <f>IF(ISERROR(VLOOKUP(A50,'Bilgi Giriş Sayfası'!$D$115:$W$1151,19,FALSE)),0,VLOOKUP(A50,'Bilgi Giriş Sayfası'!$D$115:$W$1151,19,FALSE))</f>
        <v>0</v>
      </c>
      <c r="T50" s="121"/>
    </row>
    <row r="51" spans="3:20" ht="24.75" customHeight="1" thickBot="1" thickTop="1">
      <c r="C51" s="115"/>
      <c r="D51" s="115"/>
      <c r="E51" s="134"/>
      <c r="F51" s="166"/>
      <c r="G51" s="203" t="s">
        <v>15</v>
      </c>
      <c r="H51" s="204"/>
      <c r="I51" s="204"/>
      <c r="J51" s="204"/>
      <c r="K51" s="204"/>
      <c r="L51" s="204"/>
      <c r="M51" s="205"/>
      <c r="N51" s="135">
        <f>SUM(N6:N50)</f>
        <v>0</v>
      </c>
      <c r="O51" s="135">
        <f>SUM(O6:O50)</f>
        <v>0</v>
      </c>
      <c r="P51" s="135">
        <f>SUM(P6:P50)</f>
        <v>0</v>
      </c>
      <c r="Q51" s="159">
        <f>SUM(Q6:Q50)</f>
        <v>0</v>
      </c>
      <c r="R51" s="133"/>
      <c r="S51" s="133"/>
      <c r="T51" s="121"/>
    </row>
    <row r="52" spans="3:20" ht="15.75" thickTop="1">
      <c r="C52" s="115"/>
      <c r="D52" s="115"/>
      <c r="E52" s="140"/>
      <c r="F52" s="146"/>
      <c r="G52" s="147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8"/>
      <c r="S52" s="146"/>
      <c r="T52" s="115"/>
    </row>
    <row r="53" spans="3:20" ht="15">
      <c r="C53" s="115"/>
      <c r="D53" s="115"/>
      <c r="E53" s="140"/>
      <c r="F53" s="146"/>
      <c r="G53" s="143"/>
      <c r="H53" s="146"/>
      <c r="I53" s="146"/>
      <c r="J53" s="146"/>
      <c r="K53" s="147" t="s">
        <v>4</v>
      </c>
      <c r="L53" s="146"/>
      <c r="M53" s="146"/>
      <c r="N53" s="146"/>
      <c r="O53" s="146"/>
      <c r="P53" s="146"/>
      <c r="Q53" s="146"/>
      <c r="R53" s="143"/>
      <c r="S53" s="146" t="str">
        <f>+Bordo!Q66</f>
        <v>GERÇEKLEŞTİRME GÖREVLİSİ</v>
      </c>
      <c r="T53" s="115"/>
    </row>
    <row r="54" spans="3:20" ht="15">
      <c r="C54" s="115"/>
      <c r="D54" s="115"/>
      <c r="E54" s="140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 t="str">
        <f>+Bordo!Q67</f>
        <v>Lokman MEYDAN</v>
      </c>
      <c r="T54" s="115"/>
    </row>
    <row r="55" ht="15">
      <c r="S55" s="146" t="str">
        <f>+Bordo!Q68</f>
        <v>Yüksekokul Sekreteri</v>
      </c>
    </row>
  </sheetData>
  <sheetProtection password="C620" sheet="1"/>
  <mergeCells count="16">
    <mergeCell ref="F1:Q1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G51:M51"/>
    <mergeCell ref="S4:S5"/>
    <mergeCell ref="N4:N5"/>
    <mergeCell ref="O4:O5"/>
    <mergeCell ref="P4:P5"/>
    <mergeCell ref="Q4:Q5"/>
  </mergeCells>
  <printOptions/>
  <pageMargins left="0.23" right="0.19" top="0.24" bottom="0.27" header="0.17" footer="0.17"/>
  <pageSetup horizontalDpi="600" verticalDpi="600" orientation="portrait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4"/>
  <dimension ref="A1:AK68"/>
  <sheetViews>
    <sheetView showGridLines="0" showZeros="0" zoomScalePageLayoutView="0" workbookViewId="0" topLeftCell="A1">
      <selection activeCell="O2" sqref="O2"/>
    </sheetView>
  </sheetViews>
  <sheetFormatPr defaultColWidth="12.50390625" defaultRowHeight="12.75"/>
  <cols>
    <col min="1" max="1" width="12.50390625" style="111" customWidth="1"/>
    <col min="2" max="2" width="3.50390625" style="111" customWidth="1"/>
    <col min="3" max="3" width="0.875" style="111" hidden="1" customWidth="1"/>
    <col min="4" max="4" width="0.2421875" style="111" hidden="1" customWidth="1"/>
    <col min="5" max="5" width="4.75390625" style="111" customWidth="1"/>
    <col min="6" max="6" width="12.125" style="111" customWidth="1"/>
    <col min="7" max="7" width="17.50390625" style="111" customWidth="1"/>
    <col min="8" max="10" width="10.875" style="111" customWidth="1"/>
    <col min="11" max="11" width="11.00390625" style="111" customWidth="1"/>
    <col min="12" max="12" width="10.75390625" style="111" customWidth="1"/>
    <col min="13" max="13" width="0.5" style="111" hidden="1" customWidth="1"/>
    <col min="14" max="14" width="12.75390625" style="111" customWidth="1"/>
    <col min="15" max="15" width="10.50390625" style="111" customWidth="1"/>
    <col min="16" max="16" width="8.875" style="111" customWidth="1"/>
    <col min="17" max="17" width="9.50390625" style="111" customWidth="1"/>
    <col min="18" max="18" width="9.00390625" style="111" customWidth="1"/>
    <col min="19" max="19" width="13.75390625" style="111" customWidth="1"/>
    <col min="20" max="20" width="13.125" style="111" customWidth="1"/>
    <col min="21" max="21" width="4.875" style="111" customWidth="1"/>
    <col min="22" max="22" width="8.50390625" style="111" customWidth="1"/>
    <col min="23" max="23" width="17.00390625" style="111" bestFit="1" customWidth="1"/>
    <col min="24" max="24" width="11.875" style="111" bestFit="1" customWidth="1"/>
    <col min="25" max="25" width="22.00390625" style="111" customWidth="1"/>
    <col min="26" max="26" width="19.875" style="111" customWidth="1"/>
    <col min="27" max="27" width="18.875" style="111" customWidth="1"/>
    <col min="28" max="28" width="22.875" style="111" customWidth="1"/>
    <col min="29" max="29" width="20.125" style="111" customWidth="1"/>
    <col min="30" max="30" width="14.875" style="111" customWidth="1"/>
    <col min="31" max="32" width="10.125" style="111" customWidth="1"/>
    <col min="33" max="33" width="6.00390625" style="111" customWidth="1"/>
    <col min="34" max="34" width="19.75390625" style="111" bestFit="1" customWidth="1"/>
    <col min="35" max="35" width="13.75390625" style="111" customWidth="1"/>
    <col min="36" max="36" width="9.875" style="111" customWidth="1"/>
    <col min="37" max="37" width="52.00390625" style="111" customWidth="1"/>
    <col min="38" max="39" width="15.00390625" style="111" customWidth="1"/>
    <col min="40" max="40" width="16.25390625" style="111" customWidth="1"/>
    <col min="41" max="41" width="15.00390625" style="111" customWidth="1"/>
    <col min="42" max="42" width="16.25390625" style="111" customWidth="1"/>
    <col min="43" max="43" width="15.00390625" style="111" customWidth="1"/>
    <col min="44" max="44" width="35.50390625" style="111" customWidth="1"/>
    <col min="45" max="45" width="8.50390625" style="111" customWidth="1"/>
    <col min="46" max="16384" width="12.50390625" style="111" customWidth="1"/>
  </cols>
  <sheetData>
    <row r="1" spans="3:37" ht="12.75">
      <c r="C1" s="115"/>
      <c r="D1" s="115"/>
      <c r="E1" s="115"/>
      <c r="F1" s="210" t="s">
        <v>237</v>
      </c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152" t="s">
        <v>6</v>
      </c>
      <c r="T1" s="196" t="s">
        <v>19</v>
      </c>
      <c r="U1" s="193"/>
      <c r="V1" s="115"/>
      <c r="AH1" s="116">
        <f ca="1">TODAY()</f>
        <v>44927</v>
      </c>
      <c r="AJ1" s="111">
        <v>1</v>
      </c>
      <c r="AK1" s="111" t="s">
        <v>7</v>
      </c>
    </row>
    <row r="2" spans="3:37" ht="12.75">
      <c r="C2" s="115"/>
      <c r="D2" s="115"/>
      <c r="E2" s="115"/>
      <c r="F2" s="147" t="str">
        <f>CONCATENATE('Bilgi Giriş Sayfası'!N111," ",'Bilgi Giriş Sayfası'!N110)</f>
        <v> </v>
      </c>
      <c r="G2" s="146"/>
      <c r="H2" s="146"/>
      <c r="I2" s="146"/>
      <c r="J2" s="146"/>
      <c r="K2" s="146"/>
      <c r="L2" s="147"/>
      <c r="M2" s="147"/>
      <c r="N2" s="147"/>
      <c r="O2" s="147"/>
      <c r="P2" s="146" t="s">
        <v>239</v>
      </c>
      <c r="Q2" s="146">
        <v>1</v>
      </c>
      <c r="R2" s="140"/>
      <c r="S2" s="152" t="s">
        <v>5</v>
      </c>
      <c r="T2" s="196">
        <v>2022</v>
      </c>
      <c r="U2" s="193"/>
      <c r="V2" s="115"/>
      <c r="AH2" s="118">
        <f>MONTH(AH1)</f>
        <v>1</v>
      </c>
      <c r="AI2" s="111" t="str">
        <f>VLOOKUP(AH2,AJ1:AK12,2,FALSE)</f>
        <v>Ocak</v>
      </c>
      <c r="AJ2" s="111">
        <v>2</v>
      </c>
      <c r="AK2" s="111" t="s">
        <v>17</v>
      </c>
    </row>
    <row r="3" spans="1:37" ht="12.75">
      <c r="A3" s="119">
        <v>1</v>
      </c>
      <c r="B3" s="119">
        <v>2</v>
      </c>
      <c r="C3" s="119">
        <v>3</v>
      </c>
      <c r="D3" s="119">
        <v>4</v>
      </c>
      <c r="E3" s="119">
        <v>5</v>
      </c>
      <c r="F3" s="119">
        <v>6</v>
      </c>
      <c r="G3" s="119">
        <v>7</v>
      </c>
      <c r="H3" s="119">
        <v>14</v>
      </c>
      <c r="I3" s="119"/>
      <c r="J3" s="119"/>
      <c r="K3" s="119">
        <v>15</v>
      </c>
      <c r="L3" s="119">
        <v>16</v>
      </c>
      <c r="M3" s="119">
        <v>17</v>
      </c>
      <c r="N3" s="119"/>
      <c r="O3" s="119"/>
      <c r="P3" s="119">
        <v>18</v>
      </c>
      <c r="Q3" s="119">
        <v>19</v>
      </c>
      <c r="R3" s="119">
        <v>20</v>
      </c>
      <c r="S3" s="194">
        <v>21</v>
      </c>
      <c r="T3" s="194">
        <v>22</v>
      </c>
      <c r="U3" s="191"/>
      <c r="V3" s="114"/>
      <c r="AG3" s="112" t="s">
        <v>4</v>
      </c>
      <c r="AH3" s="118">
        <f>YEAR(AH1)</f>
        <v>2023</v>
      </c>
      <c r="AJ3" s="111">
        <v>3</v>
      </c>
      <c r="AK3" s="111" t="s">
        <v>18</v>
      </c>
    </row>
    <row r="4" spans="3:37" ht="51.75" customHeight="1">
      <c r="C4" s="115"/>
      <c r="D4" s="115"/>
      <c r="E4" s="206" t="s">
        <v>8</v>
      </c>
      <c r="F4" s="211" t="s">
        <v>9</v>
      </c>
      <c r="G4" s="211" t="s">
        <v>10</v>
      </c>
      <c r="H4" s="208" t="str">
        <f>+'Bilgi Giriş Sayfası'!U114</f>
        <v>AYLIK GİRDİĞİ Ücretli DERS SAATİ</v>
      </c>
      <c r="I4" s="208" t="s">
        <v>299</v>
      </c>
      <c r="J4" s="208" t="s">
        <v>301</v>
      </c>
      <c r="K4" s="206" t="s">
        <v>193</v>
      </c>
      <c r="L4" s="215" t="s">
        <v>234</v>
      </c>
      <c r="M4" s="132"/>
      <c r="N4" s="215" t="s">
        <v>253</v>
      </c>
      <c r="O4" s="215" t="s">
        <v>254</v>
      </c>
      <c r="P4" s="206" t="s">
        <v>235</v>
      </c>
      <c r="Q4" s="206" t="s">
        <v>236</v>
      </c>
      <c r="R4" s="206" t="s">
        <v>11</v>
      </c>
      <c r="S4" s="206" t="s">
        <v>12</v>
      </c>
      <c r="T4" s="206" t="s">
        <v>13</v>
      </c>
      <c r="U4" s="132"/>
      <c r="V4" s="121"/>
      <c r="AH4" s="118"/>
      <c r="AJ4" s="111">
        <v>4</v>
      </c>
      <c r="AK4" s="111" t="s">
        <v>19</v>
      </c>
    </row>
    <row r="5" spans="1:37" ht="51.75" customHeight="1">
      <c r="A5" s="122" t="s">
        <v>208</v>
      </c>
      <c r="C5" s="115"/>
      <c r="D5" s="115"/>
      <c r="E5" s="207"/>
      <c r="F5" s="212"/>
      <c r="G5" s="212"/>
      <c r="H5" s="209"/>
      <c r="I5" s="209"/>
      <c r="J5" s="209"/>
      <c r="K5" s="207"/>
      <c r="L5" s="216"/>
      <c r="M5" s="132"/>
      <c r="N5" s="216"/>
      <c r="O5" s="216"/>
      <c r="P5" s="207"/>
      <c r="Q5" s="207"/>
      <c r="R5" s="207"/>
      <c r="S5" s="207"/>
      <c r="T5" s="207"/>
      <c r="U5" s="132"/>
      <c r="V5" s="121"/>
      <c r="Y5" s="101" t="s">
        <v>243</v>
      </c>
      <c r="Z5" s="102" t="s">
        <v>250</v>
      </c>
      <c r="AA5" s="102" t="s">
        <v>251</v>
      </c>
      <c r="AB5" s="102" t="s">
        <v>252</v>
      </c>
      <c r="AC5" s="103" t="s">
        <v>244</v>
      </c>
      <c r="AD5" s="104" t="s">
        <v>245</v>
      </c>
      <c r="AH5" s="123"/>
      <c r="AJ5" s="111">
        <v>5</v>
      </c>
      <c r="AK5" s="111" t="s">
        <v>20</v>
      </c>
    </row>
    <row r="6" spans="1:37" ht="24.75" customHeight="1">
      <c r="A6" s="182"/>
      <c r="C6" s="115"/>
      <c r="D6" s="115"/>
      <c r="E6" s="124">
        <v>1</v>
      </c>
      <c r="F6" s="125">
        <f>IF(A6="",0,IF(ISERROR(VLOOKUP(A6,'Bilgi Giriş Sayfası'!$C$115:$W$1151,5,FALSE)),0,VLOOKUP(A6,'Bilgi Giriş Sayfası'!$C$115:$W$1151,5,FALSE)))</f>
        <v>0</v>
      </c>
      <c r="G6" s="126">
        <f>IF(A6="",0,IF(ISERROR(VLOOKUP(A6,'Bilgi Giriş Sayfası'!$C$115:$W$1151,4,FALSE)),0,VLOOKUP(A6,'Bilgi Giriş Sayfası'!$C$115:$W$1151,4,FALSE)))</f>
        <v>0</v>
      </c>
      <c r="H6" s="127">
        <f>SUMIF('Bilgi Giriş Sayfası'!$F$115:$W$233,G6,'Bilgi Giriş Sayfası'!$S$115:$S$233)</f>
        <v>0</v>
      </c>
      <c r="I6" s="127">
        <f>SUMIF('Bilgi Giriş Sayfası'!$F$115:$W$233,G6,'Bilgi Giriş Sayfası'!$T$115:$T$233)</f>
        <v>0</v>
      </c>
      <c r="J6" s="124">
        <f>IF(H6=0,0,H6-I6)</f>
        <v>0</v>
      </c>
      <c r="K6" s="128">
        <f>SUMIF('Bilgi Giriş Sayfası'!$F$115:$W$233,G6,'Bilgi Giriş Sayfası'!$W$115:$W$233)</f>
        <v>0</v>
      </c>
      <c r="L6" s="128">
        <f>IF(A6="",0,IF(ISERROR(VLOOKUP(A6,'Bilgi Giriş Sayfası'!$C$115:$AD$1151,7,FALSE)),0,VLOOKUP(A6,'Bilgi Giriş Sayfası'!$C$115:$AD$1151,7,FALSE)+K6))</f>
        <v>0</v>
      </c>
      <c r="M6" s="128"/>
      <c r="N6" s="128">
        <f>IF(AD6&gt;K6,K6,AD6)</f>
        <v>0</v>
      </c>
      <c r="O6" s="128">
        <f>K6-N6</f>
        <v>0</v>
      </c>
      <c r="P6" s="128">
        <f>IF(A6="",0,IF(ISERROR(VLOOKUP(A6,'Bilgi Giriş Sayfası'!$C$115:$AD$1151,22,FALSE)),0,VLOOKUP(A6,'Bilgi Giriş Sayfası'!$C$115:$AD$1151,22,FALSE)))</f>
        <v>0</v>
      </c>
      <c r="Q6" s="113">
        <f>ROUND(O6*P6,2)</f>
        <v>0</v>
      </c>
      <c r="R6" s="129">
        <f>ROUND(K6*'Bilgi Giriş Sayfası'!$F$107,2)</f>
        <v>0</v>
      </c>
      <c r="S6" s="129">
        <f>Q6+R6</f>
        <v>0</v>
      </c>
      <c r="T6" s="129">
        <f>K6-S6</f>
        <v>0</v>
      </c>
      <c r="U6" s="171">
        <f>+E6</f>
        <v>1</v>
      </c>
      <c r="V6" s="121"/>
      <c r="W6" s="173">
        <f>+G6</f>
        <v>0</v>
      </c>
      <c r="X6" s="125">
        <f>IF(A6="",0,IF(ISERROR(VLOOKUP(A6,'Bilgi Giriş Sayfası'!$C$115:$W$1151,8,FALSE)),0,VLOOKUP(A6,'Bilgi Giriş Sayfası'!$C$115:$W$1151,8,FALSE)))</f>
        <v>0</v>
      </c>
      <c r="Y6" s="168"/>
      <c r="Z6" s="105">
        <v>3684</v>
      </c>
      <c r="AA6" s="106">
        <v>569.4</v>
      </c>
      <c r="AB6" s="106"/>
      <c r="AC6" s="167">
        <f>IF(SUM(Z6:AB6)&gt;'Bilgi Giriş Sayfası'!$AX$109,"Dikkat Hatalı Giriş Asg Ücretten Büyük",SUM(Z6:AB6))</f>
        <v>4253.4</v>
      </c>
      <c r="AD6" s="107">
        <f>IF(G6=0,0,IF(Y6="Evet",'Bilgi Giriş Sayfası'!$AX$109,IF(AC6&lt;=0,'Bilgi Giriş Sayfası'!$AX$109-AC6,IF(AC6&gt;0,'Bilgi Giriş Sayfası'!$AX$109-AC6))))</f>
        <v>0</v>
      </c>
      <c r="AH6" s="123"/>
      <c r="AJ6" s="111">
        <v>6</v>
      </c>
      <c r="AK6" s="111" t="s">
        <v>21</v>
      </c>
    </row>
    <row r="7" spans="1:37" ht="24.75" customHeight="1">
      <c r="A7" s="182"/>
      <c r="C7" s="115"/>
      <c r="D7" s="115"/>
      <c r="E7" s="124">
        <f>IF(A7="",0,E6+1)</f>
        <v>0</v>
      </c>
      <c r="F7" s="125">
        <f>IF(A7="",0,IF(ISERROR(VLOOKUP(A7,'Bilgi Giriş Sayfası'!$C$115:$W$1151,5,FALSE)),0,VLOOKUP(A7,'Bilgi Giriş Sayfası'!$C$115:$W$1151,5,FALSE)))</f>
        <v>0</v>
      </c>
      <c r="G7" s="126">
        <f>IF(A7="",0,IF(ISERROR(VLOOKUP(A7,'Bilgi Giriş Sayfası'!$C$115:$W$1151,4,FALSE)),0,VLOOKUP(A7,'Bilgi Giriş Sayfası'!$C$115:$W$1151,4,FALSE)))</f>
        <v>0</v>
      </c>
      <c r="H7" s="127">
        <f>SUMIF('Bilgi Giriş Sayfası'!$F$115:$W$233,G7,'Bilgi Giriş Sayfası'!$S$115:$S$233)</f>
        <v>0</v>
      </c>
      <c r="I7" s="127">
        <f>SUMIF('Bilgi Giriş Sayfası'!$F$115:$W$233,G7,'Bilgi Giriş Sayfası'!$T$115:$T$233)</f>
        <v>0</v>
      </c>
      <c r="J7" s="124">
        <f aca="true" t="shared" si="0" ref="J7:J29">IF(H7=0,0,H7-I7)</f>
        <v>0</v>
      </c>
      <c r="K7" s="128">
        <f>SUMIF('Bilgi Giriş Sayfası'!$F$115:$W$233,G7,'Bilgi Giriş Sayfası'!$W$115:$W$233)</f>
        <v>0</v>
      </c>
      <c r="L7" s="128">
        <f>IF(A7="",0,IF(ISERROR(VLOOKUP(A7,'Bilgi Giriş Sayfası'!$C$115:$AD$1151,7,FALSE)),0,VLOOKUP(A7,'Bilgi Giriş Sayfası'!$C$115:$AD$1151,7,FALSE)+K7))</f>
        <v>0</v>
      </c>
      <c r="M7" s="128"/>
      <c r="N7" s="128">
        <f aca="true" t="shared" si="1" ref="N7:N29">IF(AD7&gt;K7,K7,AD7)</f>
        <v>0</v>
      </c>
      <c r="O7" s="128">
        <f aca="true" t="shared" si="2" ref="O7:O29">K7-N7</f>
        <v>0</v>
      </c>
      <c r="P7" s="128">
        <f>IF(A7="",0,IF(ISERROR(VLOOKUP(A7,'Bilgi Giriş Sayfası'!$C$115:$AD$1151,22,FALSE)),0,VLOOKUP(A7,'Bilgi Giriş Sayfası'!$C$115:$AD$1151,22,FALSE)))</f>
        <v>0</v>
      </c>
      <c r="Q7" s="113">
        <f aca="true" t="shared" si="3" ref="Q7:Q29">ROUND(O7*P7,2)</f>
        <v>0</v>
      </c>
      <c r="R7" s="129">
        <f>ROUND(K7*'Bilgi Giriş Sayfası'!$F$107,2)</f>
        <v>0</v>
      </c>
      <c r="S7" s="129">
        <f aca="true" t="shared" si="4" ref="S7:S29">Q7+R7</f>
        <v>0</v>
      </c>
      <c r="T7" s="129">
        <f aca="true" t="shared" si="5" ref="T7:T29">K7-S7</f>
        <v>0</v>
      </c>
      <c r="U7" s="171">
        <f aca="true" t="shared" si="6" ref="U7:U29">+E7</f>
        <v>0</v>
      </c>
      <c r="V7" s="121"/>
      <c r="W7" s="173">
        <f aca="true" t="shared" si="7" ref="W7:W29">+G7</f>
        <v>0</v>
      </c>
      <c r="X7" s="125">
        <f>IF(A7="",0,IF(ISERROR(VLOOKUP(A7,'Bilgi Giriş Sayfası'!$C$115:$W$1151,8,FALSE)),0,VLOOKUP(A7,'Bilgi Giriş Sayfası'!$C$115:$W$1151,8,FALSE)))</f>
        <v>0</v>
      </c>
      <c r="Y7" s="168"/>
      <c r="Z7" s="105">
        <v>3500</v>
      </c>
      <c r="AA7" s="106">
        <v>753.4</v>
      </c>
      <c r="AB7" s="106"/>
      <c r="AC7" s="167">
        <f>IF(SUM(Z7:AB7)&gt;'Bilgi Giriş Sayfası'!$AX$109,"Dikkat Hatalı Giriş Asg Ücretten Büyük",SUM(Z7:AB7))</f>
        <v>4253.4</v>
      </c>
      <c r="AD7" s="107">
        <f>IF(G7=0,0,IF(Y7="Evet",'Bilgi Giriş Sayfası'!$AX$109,IF(AC7&lt;=0,'Bilgi Giriş Sayfası'!$AX$109-AC7,IF(AC7&gt;0,'Bilgi Giriş Sayfası'!$AX$109-AC7))))</f>
        <v>0</v>
      </c>
      <c r="AH7" s="123"/>
      <c r="AJ7" s="111">
        <v>7</v>
      </c>
      <c r="AK7" s="111" t="s">
        <v>22</v>
      </c>
    </row>
    <row r="8" spans="1:37" ht="24.75" customHeight="1">
      <c r="A8" s="182"/>
      <c r="C8" s="115"/>
      <c r="D8" s="115"/>
      <c r="E8" s="124">
        <f aca="true" t="shared" si="8" ref="E8:E29">IF(A8="",0,E7+1)</f>
        <v>0</v>
      </c>
      <c r="F8" s="125">
        <f>IF(A8="",0,IF(ISERROR(VLOOKUP(A8,'Bilgi Giriş Sayfası'!$C$115:$W$1151,5,FALSE)),0,VLOOKUP(A8,'Bilgi Giriş Sayfası'!$C$115:$W$1151,5,FALSE)))</f>
        <v>0</v>
      </c>
      <c r="G8" s="126">
        <f>IF(A8="",0,IF(ISERROR(VLOOKUP(A8,'Bilgi Giriş Sayfası'!$C$115:$W$1151,4,FALSE)),0,VLOOKUP(A8,'Bilgi Giriş Sayfası'!$C$115:$W$1151,4,FALSE)))</f>
        <v>0</v>
      </c>
      <c r="H8" s="127">
        <f>SUMIF('Bilgi Giriş Sayfası'!$F$115:$W$233,G8,'Bilgi Giriş Sayfası'!$S$115:$S$233)</f>
        <v>0</v>
      </c>
      <c r="I8" s="127">
        <f>SUMIF('Bilgi Giriş Sayfası'!$F$115:$W$233,G8,'Bilgi Giriş Sayfası'!$T$115:$T$233)</f>
        <v>0</v>
      </c>
      <c r="J8" s="124">
        <f t="shared" si="0"/>
        <v>0</v>
      </c>
      <c r="K8" s="128">
        <f>SUMIF('Bilgi Giriş Sayfası'!$F$115:$W$233,G8,'Bilgi Giriş Sayfası'!$W$115:$W$233)</f>
        <v>0</v>
      </c>
      <c r="L8" s="128">
        <f>IF(A8="",0,IF(ISERROR(VLOOKUP(A8,'Bilgi Giriş Sayfası'!$C$115:$AD$1151,7,FALSE)),0,VLOOKUP(A8,'Bilgi Giriş Sayfası'!$C$115:$AD$1151,7,FALSE)+K8))</f>
        <v>0</v>
      </c>
      <c r="M8" s="128"/>
      <c r="N8" s="128">
        <f t="shared" si="1"/>
        <v>0</v>
      </c>
      <c r="O8" s="128">
        <f t="shared" si="2"/>
        <v>0</v>
      </c>
      <c r="P8" s="128">
        <f>IF(A8="",0,IF(ISERROR(VLOOKUP(A8,'Bilgi Giriş Sayfası'!$C$115:$AD$1151,22,FALSE)),0,VLOOKUP(A8,'Bilgi Giriş Sayfası'!$C$115:$AD$1151,22,FALSE)))</f>
        <v>0</v>
      </c>
      <c r="Q8" s="113">
        <f t="shared" si="3"/>
        <v>0</v>
      </c>
      <c r="R8" s="129">
        <f>ROUND(K8*'Bilgi Giriş Sayfası'!$F$107,2)</f>
        <v>0</v>
      </c>
      <c r="S8" s="129">
        <f t="shared" si="4"/>
        <v>0</v>
      </c>
      <c r="T8" s="129">
        <f t="shared" si="5"/>
        <v>0</v>
      </c>
      <c r="U8" s="171">
        <f t="shared" si="6"/>
        <v>0</v>
      </c>
      <c r="V8" s="121"/>
      <c r="W8" s="173">
        <f t="shared" si="7"/>
        <v>0</v>
      </c>
      <c r="X8" s="125">
        <f>IF(A8="",0,IF(ISERROR(VLOOKUP(A8,'Bilgi Giriş Sayfası'!$C$115:$W$1151,8,FALSE)),0,VLOOKUP(A8,'Bilgi Giriş Sayfası'!$C$115:$W$1151,8,FALSE)))</f>
        <v>0</v>
      </c>
      <c r="Y8" s="168"/>
      <c r="Z8" s="105">
        <v>4000</v>
      </c>
      <c r="AA8" s="106">
        <v>253.4</v>
      </c>
      <c r="AB8" s="106"/>
      <c r="AC8" s="167">
        <f>IF(SUM(Z8:AB8)&gt;'Bilgi Giriş Sayfası'!$AX$109,"Dikkat Hatalı Giriş Asg Ücretten Büyük",SUM(Z8:AB8))</f>
        <v>4253.4</v>
      </c>
      <c r="AD8" s="107">
        <f>IF(G8=0,0,IF(Y8="Evet",'Bilgi Giriş Sayfası'!$AX$109,IF(AC8&lt;=0,'Bilgi Giriş Sayfası'!$AX$109-AC8,IF(AC8&gt;0,'Bilgi Giriş Sayfası'!$AX$109-AC8))))</f>
        <v>0</v>
      </c>
      <c r="AH8" s="123"/>
      <c r="AJ8" s="111">
        <v>8</v>
      </c>
      <c r="AK8" s="111" t="s">
        <v>23</v>
      </c>
    </row>
    <row r="9" spans="1:37" ht="24.75" customHeight="1">
      <c r="A9" s="182"/>
      <c r="C9" s="115"/>
      <c r="D9" s="115"/>
      <c r="E9" s="124">
        <f t="shared" si="8"/>
        <v>0</v>
      </c>
      <c r="F9" s="125">
        <f>IF(A9="",0,IF(ISERROR(VLOOKUP(A9,'Bilgi Giriş Sayfası'!$C$115:$W$1151,5,FALSE)),0,VLOOKUP(A9,'Bilgi Giriş Sayfası'!$C$115:$W$1151,5,FALSE)))</f>
        <v>0</v>
      </c>
      <c r="G9" s="126">
        <f>IF(A9="",0,IF(ISERROR(VLOOKUP(A9,'Bilgi Giriş Sayfası'!$C$115:$W$1151,4,FALSE)),0,VLOOKUP(A9,'Bilgi Giriş Sayfası'!$C$115:$W$1151,4,FALSE)))</f>
        <v>0</v>
      </c>
      <c r="H9" s="127">
        <f>SUMIF('Bilgi Giriş Sayfası'!$F$115:$W$233,G9,'Bilgi Giriş Sayfası'!$S$115:$S$233)</f>
        <v>0</v>
      </c>
      <c r="I9" s="127">
        <f>SUMIF('Bilgi Giriş Sayfası'!$F$115:$W$233,G9,'Bilgi Giriş Sayfası'!$T$115:$T$233)</f>
        <v>0</v>
      </c>
      <c r="J9" s="124">
        <f t="shared" si="0"/>
        <v>0</v>
      </c>
      <c r="K9" s="128">
        <f>SUMIF('Bilgi Giriş Sayfası'!$F$115:$W$233,G9,'Bilgi Giriş Sayfası'!$W$115:$W$233)</f>
        <v>0</v>
      </c>
      <c r="L9" s="128">
        <f>IF(A9="",0,IF(ISERROR(VLOOKUP(A9,'Bilgi Giriş Sayfası'!$C$115:$AD$1151,7,FALSE)),0,VLOOKUP(A9,'Bilgi Giriş Sayfası'!$C$115:$AD$1151,7,FALSE)+K9))</f>
        <v>0</v>
      </c>
      <c r="M9" s="128"/>
      <c r="N9" s="128">
        <f t="shared" si="1"/>
        <v>0</v>
      </c>
      <c r="O9" s="128">
        <f t="shared" si="2"/>
        <v>0</v>
      </c>
      <c r="P9" s="128">
        <f>IF(A9="",0,IF(ISERROR(VLOOKUP(A9,'Bilgi Giriş Sayfası'!$C$115:$AD$1151,22,FALSE)),0,VLOOKUP(A9,'Bilgi Giriş Sayfası'!$C$115:$AD$1151,22,FALSE)))</f>
        <v>0</v>
      </c>
      <c r="Q9" s="113">
        <f t="shared" si="3"/>
        <v>0</v>
      </c>
      <c r="R9" s="129">
        <f>ROUND(K9*'Bilgi Giriş Sayfası'!$F$107,2)</f>
        <v>0</v>
      </c>
      <c r="S9" s="129">
        <f t="shared" si="4"/>
        <v>0</v>
      </c>
      <c r="T9" s="129">
        <f t="shared" si="5"/>
        <v>0</v>
      </c>
      <c r="U9" s="171">
        <f t="shared" si="6"/>
        <v>0</v>
      </c>
      <c r="V9" s="121"/>
      <c r="W9" s="173">
        <f t="shared" si="7"/>
        <v>0</v>
      </c>
      <c r="X9" s="125">
        <f>IF(A9="",0,IF(ISERROR(VLOOKUP(A9,'Bilgi Giriş Sayfası'!$C$115:$W$1151,8,FALSE)),0,VLOOKUP(A9,'Bilgi Giriş Sayfası'!$C$115:$W$1151,8,FALSE)))</f>
        <v>0</v>
      </c>
      <c r="Y9" s="168"/>
      <c r="Z9" s="105">
        <v>3623</v>
      </c>
      <c r="AA9" s="106">
        <v>630.4</v>
      </c>
      <c r="AB9" s="106"/>
      <c r="AC9" s="167">
        <f>IF(SUM(Z9:AB9)&gt;'Bilgi Giriş Sayfası'!$AX$109,"Dikkat Hatalı Giriş Asg Ücretten Büyük",SUM(Z9:AB9))</f>
        <v>4253.4</v>
      </c>
      <c r="AD9" s="107">
        <f>IF(G9=0,0,IF(Y9="Evet",'Bilgi Giriş Sayfası'!$AX$109,IF(AC9&lt;=0,'Bilgi Giriş Sayfası'!$AX$109-AC9,IF(AC9&gt;0,'Bilgi Giriş Sayfası'!$AX$109-AC9))))</f>
        <v>0</v>
      </c>
      <c r="AH9" s="123"/>
      <c r="AJ9" s="111">
        <v>9</v>
      </c>
      <c r="AK9" s="111" t="s">
        <v>24</v>
      </c>
    </row>
    <row r="10" spans="1:37" ht="24.75" customHeight="1">
      <c r="A10" s="182"/>
      <c r="C10" s="115"/>
      <c r="D10" s="115"/>
      <c r="E10" s="124">
        <f t="shared" si="8"/>
        <v>0</v>
      </c>
      <c r="F10" s="125">
        <f>IF(A10="",0,IF(ISERROR(VLOOKUP(A10,'Bilgi Giriş Sayfası'!$C$115:$W$1151,5,FALSE)),0,VLOOKUP(A10,'Bilgi Giriş Sayfası'!$C$115:$W$1151,5,FALSE)))</f>
        <v>0</v>
      </c>
      <c r="G10" s="126">
        <f>IF(A10="",0,IF(ISERROR(VLOOKUP(A10,'Bilgi Giriş Sayfası'!$C$115:$W$1151,4,FALSE)),0,VLOOKUP(A10,'Bilgi Giriş Sayfası'!$C$115:$W$1151,4,FALSE)))</f>
        <v>0</v>
      </c>
      <c r="H10" s="127">
        <f>SUMIF('Bilgi Giriş Sayfası'!$F$115:$W$233,G10,'Bilgi Giriş Sayfası'!$S$115:$S$233)</f>
        <v>0</v>
      </c>
      <c r="I10" s="127">
        <f>SUMIF('Bilgi Giriş Sayfası'!$F$115:$W$233,G10,'Bilgi Giriş Sayfası'!$T$115:$T$233)</f>
        <v>0</v>
      </c>
      <c r="J10" s="124">
        <f t="shared" si="0"/>
        <v>0</v>
      </c>
      <c r="K10" s="128">
        <f>SUMIF('Bilgi Giriş Sayfası'!$F$115:$W$233,G10,'Bilgi Giriş Sayfası'!$W$115:$W$233)</f>
        <v>0</v>
      </c>
      <c r="L10" s="128">
        <f>IF(A10="",0,IF(ISERROR(VLOOKUP(A10,'Bilgi Giriş Sayfası'!$C$115:$AD$1151,7,FALSE)),0,VLOOKUP(A10,'Bilgi Giriş Sayfası'!$C$115:$AD$1151,7,FALSE)+K10))</f>
        <v>0</v>
      </c>
      <c r="M10" s="128"/>
      <c r="N10" s="128">
        <f t="shared" si="1"/>
        <v>0</v>
      </c>
      <c r="O10" s="128">
        <f t="shared" si="2"/>
        <v>0</v>
      </c>
      <c r="P10" s="128">
        <f>IF(A10="",0,IF(ISERROR(VLOOKUP(A10,'Bilgi Giriş Sayfası'!$C$115:$AD$1151,22,FALSE)),0,VLOOKUP(A10,'Bilgi Giriş Sayfası'!$C$115:$AD$1151,22,FALSE)))</f>
        <v>0</v>
      </c>
      <c r="Q10" s="113">
        <f t="shared" si="3"/>
        <v>0</v>
      </c>
      <c r="R10" s="129">
        <f>ROUND(K10*'Bilgi Giriş Sayfası'!$F$107,2)</f>
        <v>0</v>
      </c>
      <c r="S10" s="129">
        <f t="shared" si="4"/>
        <v>0</v>
      </c>
      <c r="T10" s="129">
        <f t="shared" si="5"/>
        <v>0</v>
      </c>
      <c r="U10" s="171">
        <f t="shared" si="6"/>
        <v>0</v>
      </c>
      <c r="V10" s="121"/>
      <c r="W10" s="173">
        <f t="shared" si="7"/>
        <v>0</v>
      </c>
      <c r="X10" s="125">
        <f>IF(A10="",0,IF(ISERROR(VLOOKUP(A10,'Bilgi Giriş Sayfası'!$C$115:$W$1151,8,FALSE)),0,VLOOKUP(A10,'Bilgi Giriş Sayfası'!$C$115:$W$1151,8,FALSE)))</f>
        <v>0</v>
      </c>
      <c r="Y10" s="168"/>
      <c r="Z10" s="105">
        <v>3912</v>
      </c>
      <c r="AA10" s="106">
        <v>341.4</v>
      </c>
      <c r="AB10" s="106"/>
      <c r="AC10" s="167">
        <f>IF(SUM(Z10:AB10)&gt;'Bilgi Giriş Sayfası'!$AX$109,"Dikkat Hatalı Giriş Asg Ücretten Büyük",SUM(Z10:AB10))</f>
        <v>4253.4</v>
      </c>
      <c r="AD10" s="107">
        <f>IF(G10=0,0,IF(Y10="Evet",'Bilgi Giriş Sayfası'!$AX$109,IF(AC10&lt;=0,'Bilgi Giriş Sayfası'!$AX$109-AC10,IF(AC10&gt;0,'Bilgi Giriş Sayfası'!$AX$109-AC10))))</f>
        <v>0</v>
      </c>
      <c r="AH10" s="123"/>
      <c r="AJ10" s="111">
        <v>10</v>
      </c>
      <c r="AK10" s="111" t="s">
        <v>25</v>
      </c>
    </row>
    <row r="11" spans="1:37" ht="24.75" customHeight="1">
      <c r="A11" s="182"/>
      <c r="C11" s="115"/>
      <c r="D11" s="115"/>
      <c r="E11" s="124">
        <f t="shared" si="8"/>
        <v>0</v>
      </c>
      <c r="F11" s="125">
        <f>IF(A11="",0,IF(ISERROR(VLOOKUP(A11,'Bilgi Giriş Sayfası'!$C$115:$W$1151,5,FALSE)),0,VLOOKUP(A11,'Bilgi Giriş Sayfası'!$C$115:$W$1151,5,FALSE)))</f>
        <v>0</v>
      </c>
      <c r="G11" s="126">
        <f>IF(A11="",0,IF(ISERROR(VLOOKUP(A11,'Bilgi Giriş Sayfası'!$C$115:$W$1151,4,FALSE)),0,VLOOKUP(A11,'Bilgi Giriş Sayfası'!$C$115:$W$1151,4,FALSE)))</f>
        <v>0</v>
      </c>
      <c r="H11" s="127">
        <f>SUMIF('Bilgi Giriş Sayfası'!$F$115:$W$233,G11,'Bilgi Giriş Sayfası'!$S$115:$S$233)</f>
        <v>0</v>
      </c>
      <c r="I11" s="127">
        <f>SUMIF('Bilgi Giriş Sayfası'!$F$115:$W$233,G11,'Bilgi Giriş Sayfası'!$T$115:$T$233)</f>
        <v>0</v>
      </c>
      <c r="J11" s="124">
        <f t="shared" si="0"/>
        <v>0</v>
      </c>
      <c r="K11" s="128">
        <f>SUMIF('Bilgi Giriş Sayfası'!$F$115:$W$233,G11,'Bilgi Giriş Sayfası'!$W$115:$W$233)</f>
        <v>0</v>
      </c>
      <c r="L11" s="128">
        <f>IF(A11="",0,IF(ISERROR(VLOOKUP(A11,'Bilgi Giriş Sayfası'!$C$115:$AD$1151,7,FALSE)),0,VLOOKUP(A11,'Bilgi Giriş Sayfası'!$C$115:$AD$1151,7,FALSE)+K11))</f>
        <v>0</v>
      </c>
      <c r="M11" s="128"/>
      <c r="N11" s="128">
        <f t="shared" si="1"/>
        <v>0</v>
      </c>
      <c r="O11" s="128">
        <f t="shared" si="2"/>
        <v>0</v>
      </c>
      <c r="P11" s="128">
        <f>IF(A11="",0,IF(ISERROR(VLOOKUP(A11,'Bilgi Giriş Sayfası'!$C$115:$AD$1151,22,FALSE)),0,VLOOKUP(A11,'Bilgi Giriş Sayfası'!$C$115:$AD$1151,22,FALSE)))</f>
        <v>0</v>
      </c>
      <c r="Q11" s="113">
        <f t="shared" si="3"/>
        <v>0</v>
      </c>
      <c r="R11" s="129">
        <f>ROUND(K11*'Bilgi Giriş Sayfası'!$F$107,2)</f>
        <v>0</v>
      </c>
      <c r="S11" s="129">
        <f t="shared" si="4"/>
        <v>0</v>
      </c>
      <c r="T11" s="129">
        <f t="shared" si="5"/>
        <v>0</v>
      </c>
      <c r="U11" s="171">
        <f t="shared" si="6"/>
        <v>0</v>
      </c>
      <c r="V11" s="121"/>
      <c r="W11" s="173">
        <f t="shared" si="7"/>
        <v>0</v>
      </c>
      <c r="X11" s="125">
        <f>IF(A11="",0,IF(ISERROR(VLOOKUP(A11,'Bilgi Giriş Sayfası'!$C$115:$W$1151,8,FALSE)),0,VLOOKUP(A11,'Bilgi Giriş Sayfası'!$C$115:$W$1151,8,FALSE)))</f>
        <v>0</v>
      </c>
      <c r="Y11" s="168"/>
      <c r="Z11" s="105">
        <v>3498</v>
      </c>
      <c r="AA11" s="106">
        <v>755.4</v>
      </c>
      <c r="AB11" s="106"/>
      <c r="AC11" s="167">
        <f>IF(SUM(Z11:AB11)&gt;'Bilgi Giriş Sayfası'!$AX$109,"Dikkat Hatalı Giriş Asg Ücretten Büyük",SUM(Z11:AB11))</f>
        <v>4253.4</v>
      </c>
      <c r="AD11" s="107">
        <f>IF(G11=0,0,IF(Y11="Evet",'Bilgi Giriş Sayfası'!$AX$109,IF(AC11&lt;=0,'Bilgi Giriş Sayfası'!$AX$109-AC11,IF(AC11&gt;0,'Bilgi Giriş Sayfası'!$AX$109-AC11))))</f>
        <v>0</v>
      </c>
      <c r="AH11" s="123"/>
      <c r="AJ11" s="111">
        <v>11</v>
      </c>
      <c r="AK11" s="111" t="s">
        <v>26</v>
      </c>
    </row>
    <row r="12" spans="1:37" ht="24.75" customHeight="1">
      <c r="A12" s="182"/>
      <c r="C12" s="115"/>
      <c r="D12" s="115"/>
      <c r="E12" s="124">
        <f t="shared" si="8"/>
        <v>0</v>
      </c>
      <c r="F12" s="125">
        <f>IF(A12="",0,IF(ISERROR(VLOOKUP(A12,'Bilgi Giriş Sayfası'!$C$115:$W$1151,5,FALSE)),0,VLOOKUP(A12,'Bilgi Giriş Sayfası'!$C$115:$W$1151,5,FALSE)))</f>
        <v>0</v>
      </c>
      <c r="G12" s="126">
        <f>IF(A12="",0,IF(ISERROR(VLOOKUP(A12,'Bilgi Giriş Sayfası'!$C$115:$W$1151,4,FALSE)),0,VLOOKUP(A12,'Bilgi Giriş Sayfası'!$C$115:$W$1151,4,FALSE)))</f>
        <v>0</v>
      </c>
      <c r="H12" s="127">
        <f>SUMIF('Bilgi Giriş Sayfası'!$F$115:$W$233,G12,'Bilgi Giriş Sayfası'!$S$115:$S$233)</f>
        <v>0</v>
      </c>
      <c r="I12" s="127">
        <f>SUMIF('Bilgi Giriş Sayfası'!$F$115:$W$233,G12,'Bilgi Giriş Sayfası'!$T$115:$T$233)</f>
        <v>0</v>
      </c>
      <c r="J12" s="124">
        <f t="shared" si="0"/>
        <v>0</v>
      </c>
      <c r="K12" s="128">
        <f>SUMIF('Bilgi Giriş Sayfası'!$F$115:$W$233,G12,'Bilgi Giriş Sayfası'!$W$115:$W$233)</f>
        <v>0</v>
      </c>
      <c r="L12" s="128">
        <f>IF(A12="",0,IF(ISERROR(VLOOKUP(A12,'Bilgi Giriş Sayfası'!$C$115:$AD$1151,7,FALSE)),0,VLOOKUP(A12,'Bilgi Giriş Sayfası'!$C$115:$AD$1151,7,FALSE)+K12))</f>
        <v>0</v>
      </c>
      <c r="M12" s="128"/>
      <c r="N12" s="128">
        <f t="shared" si="1"/>
        <v>0</v>
      </c>
      <c r="O12" s="128">
        <f t="shared" si="2"/>
        <v>0</v>
      </c>
      <c r="P12" s="128">
        <f>IF(A12="",0,IF(ISERROR(VLOOKUP(A12,'Bilgi Giriş Sayfası'!$C$115:$AD$1151,22,FALSE)),0,VLOOKUP(A12,'Bilgi Giriş Sayfası'!$C$115:$AD$1151,22,FALSE)))</f>
        <v>0</v>
      </c>
      <c r="Q12" s="113">
        <f t="shared" si="3"/>
        <v>0</v>
      </c>
      <c r="R12" s="129">
        <f>ROUND(K12*'Bilgi Giriş Sayfası'!$F$107,2)</f>
        <v>0</v>
      </c>
      <c r="S12" s="129">
        <f t="shared" si="4"/>
        <v>0</v>
      </c>
      <c r="T12" s="129">
        <f t="shared" si="5"/>
        <v>0</v>
      </c>
      <c r="U12" s="171">
        <f t="shared" si="6"/>
        <v>0</v>
      </c>
      <c r="V12" s="121"/>
      <c r="W12" s="173">
        <f t="shared" si="7"/>
        <v>0</v>
      </c>
      <c r="X12" s="125">
        <f>IF(A12="",0,IF(ISERROR(VLOOKUP(A12,'Bilgi Giriş Sayfası'!$C$115:$W$1151,8,FALSE)),0,VLOOKUP(A12,'Bilgi Giriş Sayfası'!$C$115:$W$1151,8,FALSE)))</f>
        <v>0</v>
      </c>
      <c r="Y12" s="168"/>
      <c r="Z12" s="105">
        <v>3662</v>
      </c>
      <c r="AA12" s="106">
        <v>591.4</v>
      </c>
      <c r="AB12" s="106"/>
      <c r="AC12" s="167">
        <f>IF(SUM(Z12:AB12)&gt;'Bilgi Giriş Sayfası'!$AX$109,"Dikkat Hatalı Giriş Asg Ücretten Büyük",SUM(Z12:AB12))</f>
        <v>4253.4</v>
      </c>
      <c r="AD12" s="107">
        <f>IF(G12=0,0,IF(Y12="Evet",'Bilgi Giriş Sayfası'!$AX$109,IF(AC12&lt;=0,'Bilgi Giriş Sayfası'!$AX$109-AC12,IF(AC12&gt;0,'Bilgi Giriş Sayfası'!$AX$109-AC12))))</f>
        <v>0</v>
      </c>
      <c r="AH12" s="123"/>
      <c r="AJ12" s="111">
        <v>12</v>
      </c>
      <c r="AK12" s="111" t="s">
        <v>27</v>
      </c>
    </row>
    <row r="13" spans="1:34" ht="24.75" customHeight="1">
      <c r="A13" s="182"/>
      <c r="C13" s="115"/>
      <c r="D13" s="115"/>
      <c r="E13" s="124">
        <f t="shared" si="8"/>
        <v>0</v>
      </c>
      <c r="F13" s="125">
        <f>IF(A13="",0,IF(ISERROR(VLOOKUP(A13,'Bilgi Giriş Sayfası'!$C$115:$W$1151,5,FALSE)),0,VLOOKUP(A13,'Bilgi Giriş Sayfası'!$C$115:$W$1151,5,FALSE)))</f>
        <v>0</v>
      </c>
      <c r="G13" s="126">
        <f>IF(A13="",0,IF(ISERROR(VLOOKUP(A13,'Bilgi Giriş Sayfası'!$C$115:$W$1151,4,FALSE)),0,VLOOKUP(A13,'Bilgi Giriş Sayfası'!$C$115:$W$1151,4,FALSE)))</f>
        <v>0</v>
      </c>
      <c r="H13" s="127">
        <f>SUMIF('Bilgi Giriş Sayfası'!$F$115:$W$233,G13,'Bilgi Giriş Sayfası'!$S$115:$S$233)</f>
        <v>0</v>
      </c>
      <c r="I13" s="127">
        <f>SUMIF('Bilgi Giriş Sayfası'!$F$115:$W$233,G13,'Bilgi Giriş Sayfası'!$T$115:$T$233)</f>
        <v>0</v>
      </c>
      <c r="J13" s="124">
        <f t="shared" si="0"/>
        <v>0</v>
      </c>
      <c r="K13" s="128">
        <f>SUMIF('Bilgi Giriş Sayfası'!$F$115:$W$233,G13,'Bilgi Giriş Sayfası'!$W$115:$W$233)</f>
        <v>0</v>
      </c>
      <c r="L13" s="128">
        <f>IF(A13="",0,IF(ISERROR(VLOOKUP(A13,'Bilgi Giriş Sayfası'!$C$115:$AD$1151,7,FALSE)),0,VLOOKUP(A13,'Bilgi Giriş Sayfası'!$C$115:$AD$1151,7,FALSE)+K13))</f>
        <v>0</v>
      </c>
      <c r="M13" s="128"/>
      <c r="N13" s="128">
        <f t="shared" si="1"/>
        <v>0</v>
      </c>
      <c r="O13" s="128">
        <f t="shared" si="2"/>
        <v>0</v>
      </c>
      <c r="P13" s="128">
        <f>IF(A13="",0,IF(ISERROR(VLOOKUP(A13,'Bilgi Giriş Sayfası'!$C$115:$AD$1151,22,FALSE)),0,VLOOKUP(A13,'Bilgi Giriş Sayfası'!$C$115:$AD$1151,22,FALSE)))</f>
        <v>0</v>
      </c>
      <c r="Q13" s="113">
        <f t="shared" si="3"/>
        <v>0</v>
      </c>
      <c r="R13" s="129">
        <f>ROUND(K13*'Bilgi Giriş Sayfası'!$F$107,2)</f>
        <v>0</v>
      </c>
      <c r="S13" s="129">
        <f t="shared" si="4"/>
        <v>0</v>
      </c>
      <c r="T13" s="129">
        <f t="shared" si="5"/>
        <v>0</v>
      </c>
      <c r="U13" s="171">
        <f t="shared" si="6"/>
        <v>0</v>
      </c>
      <c r="V13" s="121"/>
      <c r="W13" s="173">
        <f t="shared" si="7"/>
        <v>0</v>
      </c>
      <c r="X13" s="125">
        <f>IF(A13="",0,IF(ISERROR(VLOOKUP(A13,'Bilgi Giriş Sayfası'!$C$115:$W$1151,8,FALSE)),0,VLOOKUP(A13,'Bilgi Giriş Sayfası'!$C$115:$W$1151,8,FALSE)))</f>
        <v>0</v>
      </c>
      <c r="Y13" s="168"/>
      <c r="Z13" s="105">
        <v>3771</v>
      </c>
      <c r="AA13" s="106">
        <v>482.4</v>
      </c>
      <c r="AB13" s="106"/>
      <c r="AC13" s="167">
        <f>IF(SUM(Z13:AB13)&gt;'Bilgi Giriş Sayfası'!$AX$109,"Dikkat Hatalı Giriş Asg Ücretten Büyük",SUM(Z13:AB13))</f>
        <v>4253.4</v>
      </c>
      <c r="AD13" s="107">
        <f>IF(G13=0,0,IF(Y13="Evet",'Bilgi Giriş Sayfası'!$AX$109,IF(AC13&lt;=0,'Bilgi Giriş Sayfası'!$AX$109-AC13,IF(AC13&gt;0,'Bilgi Giriş Sayfası'!$AX$109-AC13))))</f>
        <v>0</v>
      </c>
      <c r="AH13" s="123"/>
    </row>
    <row r="14" spans="1:34" ht="24.75" customHeight="1">
      <c r="A14" s="182"/>
      <c r="C14" s="115"/>
      <c r="D14" s="115"/>
      <c r="E14" s="124">
        <f t="shared" si="8"/>
        <v>0</v>
      </c>
      <c r="F14" s="125">
        <f>IF(A14="",0,IF(ISERROR(VLOOKUP(A14,'Bilgi Giriş Sayfası'!$C$115:$W$1151,5,FALSE)),0,VLOOKUP(A14,'Bilgi Giriş Sayfası'!$C$115:$W$1151,5,FALSE)))</f>
        <v>0</v>
      </c>
      <c r="G14" s="126">
        <f>IF(A14="",0,IF(ISERROR(VLOOKUP(A14,'Bilgi Giriş Sayfası'!$C$115:$W$1151,4,FALSE)),0,VLOOKUP(A14,'Bilgi Giriş Sayfası'!$C$115:$W$1151,4,FALSE)))</f>
        <v>0</v>
      </c>
      <c r="H14" s="127">
        <f>SUMIF('Bilgi Giriş Sayfası'!$F$115:$W$233,G14,'Bilgi Giriş Sayfası'!$S$115:$S$233)</f>
        <v>0</v>
      </c>
      <c r="I14" s="127">
        <f>SUMIF('Bilgi Giriş Sayfası'!$F$115:$W$233,G14,'Bilgi Giriş Sayfası'!$T$115:$T$233)</f>
        <v>0</v>
      </c>
      <c r="J14" s="124">
        <f t="shared" si="0"/>
        <v>0</v>
      </c>
      <c r="K14" s="128">
        <f>SUMIF('Bilgi Giriş Sayfası'!$F$115:$W$233,G14,'Bilgi Giriş Sayfası'!$W$115:$W$233)</f>
        <v>0</v>
      </c>
      <c r="L14" s="128">
        <f>IF(A14="",0,IF(ISERROR(VLOOKUP(A14,'Bilgi Giriş Sayfası'!$C$115:$AD$1151,7,FALSE)),0,VLOOKUP(A14,'Bilgi Giriş Sayfası'!$C$115:$AD$1151,7,FALSE)+K14))</f>
        <v>0</v>
      </c>
      <c r="M14" s="128"/>
      <c r="N14" s="128">
        <f t="shared" si="1"/>
        <v>0</v>
      </c>
      <c r="O14" s="128">
        <f t="shared" si="2"/>
        <v>0</v>
      </c>
      <c r="P14" s="128">
        <f>IF(A14="",0,IF(ISERROR(VLOOKUP(A14,'Bilgi Giriş Sayfası'!$C$115:$AD$1151,22,FALSE)),0,VLOOKUP(A14,'Bilgi Giriş Sayfası'!$C$115:$AD$1151,22,FALSE)))</f>
        <v>0</v>
      </c>
      <c r="Q14" s="113">
        <f t="shared" si="3"/>
        <v>0</v>
      </c>
      <c r="R14" s="129">
        <f>ROUND(K14*'Bilgi Giriş Sayfası'!$F$107,2)</f>
        <v>0</v>
      </c>
      <c r="S14" s="129">
        <f t="shared" si="4"/>
        <v>0</v>
      </c>
      <c r="T14" s="129">
        <f t="shared" si="5"/>
        <v>0</v>
      </c>
      <c r="U14" s="171">
        <f t="shared" si="6"/>
        <v>0</v>
      </c>
      <c r="V14" s="121"/>
      <c r="W14" s="173">
        <f t="shared" si="7"/>
        <v>0</v>
      </c>
      <c r="X14" s="125">
        <f>IF(A14="",0,IF(ISERROR(VLOOKUP(A14,'Bilgi Giriş Sayfası'!$C$115:$W$1151,8,FALSE)),0,VLOOKUP(A14,'Bilgi Giriş Sayfası'!$C$115:$W$1151,8,FALSE)))</f>
        <v>0</v>
      </c>
      <c r="Y14" s="168"/>
      <c r="Z14" s="105">
        <v>3864</v>
      </c>
      <c r="AA14" s="106">
        <v>389.4</v>
      </c>
      <c r="AB14" s="106"/>
      <c r="AC14" s="167">
        <f>IF(SUM(Z14:AB14)&gt;'Bilgi Giriş Sayfası'!$AX$109,"Dikkat Hatalı Giriş Asg Ücretten Büyük",SUM(Z14:AB14))</f>
        <v>4253.4</v>
      </c>
      <c r="AD14" s="107">
        <f>IF(G14=0,0,IF(Y14="Evet",'Bilgi Giriş Sayfası'!$AX$109,IF(AC14&lt;=0,'Bilgi Giriş Sayfası'!$AX$109-AC14,IF(AC14&gt;0,'Bilgi Giriş Sayfası'!$AX$109-AC14))))</f>
        <v>0</v>
      </c>
      <c r="AH14" s="123"/>
    </row>
    <row r="15" spans="1:34" ht="24.75" customHeight="1">
      <c r="A15" s="182"/>
      <c r="C15" s="115"/>
      <c r="D15" s="115"/>
      <c r="E15" s="124">
        <f t="shared" si="8"/>
        <v>0</v>
      </c>
      <c r="F15" s="125">
        <f>IF(A15="",0,IF(ISERROR(VLOOKUP(A15,'Bilgi Giriş Sayfası'!$C$115:$W$1151,5,FALSE)),0,VLOOKUP(A15,'Bilgi Giriş Sayfası'!$C$115:$W$1151,5,FALSE)))</f>
        <v>0</v>
      </c>
      <c r="G15" s="126">
        <f>IF(A15="",0,IF(ISERROR(VLOOKUP(A15,'Bilgi Giriş Sayfası'!$C$115:$W$1151,4,FALSE)),0,VLOOKUP(A15,'Bilgi Giriş Sayfası'!$C$115:$W$1151,4,FALSE)))</f>
        <v>0</v>
      </c>
      <c r="H15" s="127">
        <f>SUMIF('Bilgi Giriş Sayfası'!$F$115:$W$233,G15,'Bilgi Giriş Sayfası'!$S$115:$S$233)</f>
        <v>0</v>
      </c>
      <c r="I15" s="127">
        <f>SUMIF('Bilgi Giriş Sayfası'!$F$115:$W$233,G15,'Bilgi Giriş Sayfası'!$T$115:$T$233)</f>
        <v>0</v>
      </c>
      <c r="J15" s="124">
        <f t="shared" si="0"/>
        <v>0</v>
      </c>
      <c r="K15" s="128">
        <f>SUMIF('Bilgi Giriş Sayfası'!$F$115:$W$233,G15,'Bilgi Giriş Sayfası'!$W$115:$W$233)</f>
        <v>0</v>
      </c>
      <c r="L15" s="128">
        <f>IF(A15="",0,IF(ISERROR(VLOOKUP(A15,'Bilgi Giriş Sayfası'!$C$115:$AD$1151,7,FALSE)),0,VLOOKUP(A15,'Bilgi Giriş Sayfası'!$C$115:$AD$1151,7,FALSE)+K15))</f>
        <v>0</v>
      </c>
      <c r="M15" s="128"/>
      <c r="N15" s="128">
        <f t="shared" si="1"/>
        <v>0</v>
      </c>
      <c r="O15" s="128">
        <f t="shared" si="2"/>
        <v>0</v>
      </c>
      <c r="P15" s="128">
        <f>IF(A15="",0,IF(ISERROR(VLOOKUP(A15,'Bilgi Giriş Sayfası'!$C$115:$AD$1151,22,FALSE)),0,VLOOKUP(A15,'Bilgi Giriş Sayfası'!$C$115:$AD$1151,22,FALSE)))</f>
        <v>0</v>
      </c>
      <c r="Q15" s="113">
        <f t="shared" si="3"/>
        <v>0</v>
      </c>
      <c r="R15" s="129">
        <f>ROUND(K15*'Bilgi Giriş Sayfası'!$F$107,2)</f>
        <v>0</v>
      </c>
      <c r="S15" s="129">
        <f t="shared" si="4"/>
        <v>0</v>
      </c>
      <c r="T15" s="129">
        <f t="shared" si="5"/>
        <v>0</v>
      </c>
      <c r="U15" s="171">
        <f t="shared" si="6"/>
        <v>0</v>
      </c>
      <c r="V15" s="121"/>
      <c r="W15" s="173">
        <f t="shared" si="7"/>
        <v>0</v>
      </c>
      <c r="X15" s="125">
        <f>IF(A15="",0,IF(ISERROR(VLOOKUP(A15,'Bilgi Giriş Sayfası'!$C$115:$W$1151,8,FALSE)),0,VLOOKUP(A15,'Bilgi Giriş Sayfası'!$C$115:$W$1151,8,FALSE)))</f>
        <v>0</v>
      </c>
      <c r="Y15" s="168"/>
      <c r="Z15" s="105">
        <v>3500</v>
      </c>
      <c r="AA15" s="106">
        <v>753.4</v>
      </c>
      <c r="AB15" s="106"/>
      <c r="AC15" s="167">
        <f>IF(SUM(Z15:AB15)&gt;'Bilgi Giriş Sayfası'!$AX$109,"Dikkat Hatalı Giriş Asg Ücretten Büyük",SUM(Z15:AB15))</f>
        <v>4253.4</v>
      </c>
      <c r="AD15" s="107">
        <f>IF(G15=0,0,IF(Y15="Evet",'Bilgi Giriş Sayfası'!$AX$109,IF(AC15&lt;=0,'Bilgi Giriş Sayfası'!$AX$109-AC15,IF(AC15&gt;0,'Bilgi Giriş Sayfası'!$AX$109-AC15))))</f>
        <v>0</v>
      </c>
      <c r="AH15" s="123"/>
    </row>
    <row r="16" spans="1:34" ht="24.75" customHeight="1">
      <c r="A16" s="182"/>
      <c r="C16" s="115"/>
      <c r="D16" s="115"/>
      <c r="E16" s="124">
        <f t="shared" si="8"/>
        <v>0</v>
      </c>
      <c r="F16" s="125">
        <f>IF(A16="",0,IF(ISERROR(VLOOKUP(A16,'Bilgi Giriş Sayfası'!$C$115:$W$1151,5,FALSE)),0,VLOOKUP(A16,'Bilgi Giriş Sayfası'!$C$115:$W$1151,5,FALSE)))</f>
        <v>0</v>
      </c>
      <c r="G16" s="126">
        <f>IF(A16="",0,IF(ISERROR(VLOOKUP(A16,'Bilgi Giriş Sayfası'!$C$115:$W$1151,4,FALSE)),0,VLOOKUP(A16,'Bilgi Giriş Sayfası'!$C$115:$W$1151,4,FALSE)))</f>
        <v>0</v>
      </c>
      <c r="H16" s="127">
        <f>SUMIF('Bilgi Giriş Sayfası'!$F$115:$W$233,G16,'Bilgi Giriş Sayfası'!$S$115:$S$233)</f>
        <v>0</v>
      </c>
      <c r="I16" s="127">
        <f>SUMIF('Bilgi Giriş Sayfası'!$F$115:$W$233,G16,'Bilgi Giriş Sayfası'!$T$115:$T$233)</f>
        <v>0</v>
      </c>
      <c r="J16" s="124">
        <f t="shared" si="0"/>
        <v>0</v>
      </c>
      <c r="K16" s="128">
        <f>SUMIF('Bilgi Giriş Sayfası'!$F$115:$W$233,G16,'Bilgi Giriş Sayfası'!$W$115:$W$233)</f>
        <v>0</v>
      </c>
      <c r="L16" s="128">
        <f>IF(A16="",0,IF(ISERROR(VLOOKUP(A16,'Bilgi Giriş Sayfası'!$C$115:$AD$1151,7,FALSE)),0,VLOOKUP(A16,'Bilgi Giriş Sayfası'!$C$115:$AD$1151,7,FALSE)+K16))</f>
        <v>0</v>
      </c>
      <c r="M16" s="128"/>
      <c r="N16" s="128">
        <f t="shared" si="1"/>
        <v>0</v>
      </c>
      <c r="O16" s="128">
        <f t="shared" si="2"/>
        <v>0</v>
      </c>
      <c r="P16" s="128">
        <f>IF(A16="",0,IF(ISERROR(VLOOKUP(A16,'Bilgi Giriş Sayfası'!$C$115:$AD$1151,22,FALSE)),0,VLOOKUP(A16,'Bilgi Giriş Sayfası'!$C$115:$AD$1151,22,FALSE)))</f>
        <v>0</v>
      </c>
      <c r="Q16" s="113">
        <f t="shared" si="3"/>
        <v>0</v>
      </c>
      <c r="R16" s="129">
        <f>ROUND(K16*'Bilgi Giriş Sayfası'!$F$107,2)</f>
        <v>0</v>
      </c>
      <c r="S16" s="129">
        <f t="shared" si="4"/>
        <v>0</v>
      </c>
      <c r="T16" s="129">
        <f t="shared" si="5"/>
        <v>0</v>
      </c>
      <c r="U16" s="171">
        <f t="shared" si="6"/>
        <v>0</v>
      </c>
      <c r="V16" s="121"/>
      <c r="W16" s="173">
        <f t="shared" si="7"/>
        <v>0</v>
      </c>
      <c r="X16" s="125">
        <f>IF(A16="",0,IF(ISERROR(VLOOKUP(A16,'Bilgi Giriş Sayfası'!$C$115:$W$1151,8,FALSE)),0,VLOOKUP(A16,'Bilgi Giriş Sayfası'!$C$115:$W$1151,8,FALSE)))</f>
        <v>0</v>
      </c>
      <c r="Y16" s="168"/>
      <c r="Z16" s="105">
        <v>3767</v>
      </c>
      <c r="AA16" s="106">
        <v>486.4</v>
      </c>
      <c r="AB16" s="106"/>
      <c r="AC16" s="167">
        <f>IF(SUM(Z16:AB16)&gt;'Bilgi Giriş Sayfası'!$AX$109,"Dikkat Hatalı Giriş Asg Ücretten Büyük",SUM(Z16:AB16))</f>
        <v>4253.4</v>
      </c>
      <c r="AD16" s="107">
        <f>IF(G16=0,0,IF(Y16="Evet",'Bilgi Giriş Sayfası'!$AX$109,IF(AC16&lt;=0,'Bilgi Giriş Sayfası'!$AX$109-AC16,IF(AC16&gt;0,'Bilgi Giriş Sayfası'!$AX$109-AC16))))</f>
        <v>0</v>
      </c>
      <c r="AH16" s="123"/>
    </row>
    <row r="17" spans="1:34" ht="24.75" customHeight="1">
      <c r="A17" s="182"/>
      <c r="C17" s="115"/>
      <c r="D17" s="115"/>
      <c r="E17" s="124">
        <f t="shared" si="8"/>
        <v>0</v>
      </c>
      <c r="F17" s="125">
        <f>IF(A17="",0,IF(ISERROR(VLOOKUP(A17,'Bilgi Giriş Sayfası'!$C$115:$W$1151,5,FALSE)),0,VLOOKUP(A17,'Bilgi Giriş Sayfası'!$C$115:$W$1151,5,FALSE)))</f>
        <v>0</v>
      </c>
      <c r="G17" s="126">
        <f>IF(A17="",0,IF(ISERROR(VLOOKUP(A17,'Bilgi Giriş Sayfası'!$C$115:$W$1151,4,FALSE)),0,VLOOKUP(A17,'Bilgi Giriş Sayfası'!$C$115:$W$1151,4,FALSE)))</f>
        <v>0</v>
      </c>
      <c r="H17" s="127">
        <f>SUMIF('Bilgi Giriş Sayfası'!$F$115:$W$233,G17,'Bilgi Giriş Sayfası'!$S$115:$S$233)</f>
        <v>0</v>
      </c>
      <c r="I17" s="127">
        <f>SUMIF('Bilgi Giriş Sayfası'!$F$115:$W$233,G17,'Bilgi Giriş Sayfası'!$T$115:$T$233)</f>
        <v>0</v>
      </c>
      <c r="J17" s="124">
        <f t="shared" si="0"/>
        <v>0</v>
      </c>
      <c r="K17" s="128">
        <f>SUMIF('Bilgi Giriş Sayfası'!$F$115:$W$233,G17,'Bilgi Giriş Sayfası'!$W$115:$W$233)</f>
        <v>0</v>
      </c>
      <c r="L17" s="128">
        <f>IF(A17="",0,IF(ISERROR(VLOOKUP(A17,'Bilgi Giriş Sayfası'!$C$115:$AD$1151,7,FALSE)),0,VLOOKUP(A17,'Bilgi Giriş Sayfası'!$C$115:$AD$1151,7,FALSE)+K17))</f>
        <v>0</v>
      </c>
      <c r="M17" s="128"/>
      <c r="N17" s="128">
        <f t="shared" si="1"/>
        <v>0</v>
      </c>
      <c r="O17" s="128">
        <f t="shared" si="2"/>
        <v>0</v>
      </c>
      <c r="P17" s="128">
        <f>IF(A17="",0,IF(ISERROR(VLOOKUP(A17,'Bilgi Giriş Sayfası'!$C$115:$AD$1151,22,FALSE)),0,VLOOKUP(A17,'Bilgi Giriş Sayfası'!$C$115:$AD$1151,22,FALSE)))</f>
        <v>0</v>
      </c>
      <c r="Q17" s="113">
        <f t="shared" si="3"/>
        <v>0</v>
      </c>
      <c r="R17" s="129">
        <f>ROUND(K17*'Bilgi Giriş Sayfası'!$F$107,2)</f>
        <v>0</v>
      </c>
      <c r="S17" s="129">
        <f t="shared" si="4"/>
        <v>0</v>
      </c>
      <c r="T17" s="129">
        <f t="shared" si="5"/>
        <v>0</v>
      </c>
      <c r="U17" s="171">
        <f t="shared" si="6"/>
        <v>0</v>
      </c>
      <c r="V17" s="121"/>
      <c r="W17" s="173">
        <f t="shared" si="7"/>
        <v>0</v>
      </c>
      <c r="X17" s="125">
        <f>IF(A17="",0,IF(ISERROR(VLOOKUP(A17,'Bilgi Giriş Sayfası'!$C$115:$W$1151,8,FALSE)),0,VLOOKUP(A17,'Bilgi Giriş Sayfası'!$C$115:$W$1151,8,FALSE)))</f>
        <v>0</v>
      </c>
      <c r="Y17" s="168"/>
      <c r="Z17" s="105">
        <v>3200</v>
      </c>
      <c r="AA17" s="106">
        <v>1053.4</v>
      </c>
      <c r="AB17" s="106"/>
      <c r="AC17" s="167">
        <f>IF(SUM(Z17:AB17)&gt;'Bilgi Giriş Sayfası'!$AX$109,"Dikkat Hatalı Giriş Asg Ücretten Büyük",SUM(Z17:AB17))</f>
        <v>4253.4</v>
      </c>
      <c r="AD17" s="107">
        <f>IF(G17=0,0,IF(Y17="Evet",'Bilgi Giriş Sayfası'!$AX$109,IF(AC17&lt;=0,'Bilgi Giriş Sayfası'!$AX$109-AC17,IF(AC17&gt;0,'Bilgi Giriş Sayfası'!$AX$109-AC17))))</f>
        <v>0</v>
      </c>
      <c r="AH17" s="123"/>
    </row>
    <row r="18" spans="1:34" ht="24.75" customHeight="1">
      <c r="A18" s="182"/>
      <c r="C18" s="115"/>
      <c r="D18" s="115"/>
      <c r="E18" s="124">
        <f t="shared" si="8"/>
        <v>0</v>
      </c>
      <c r="F18" s="125">
        <f>IF(A18="",0,IF(ISERROR(VLOOKUP(A18,'Bilgi Giriş Sayfası'!$C$115:$W$1151,5,FALSE)),0,VLOOKUP(A18,'Bilgi Giriş Sayfası'!$C$115:$W$1151,5,FALSE)))</f>
        <v>0</v>
      </c>
      <c r="G18" s="126">
        <f>IF(A18="",0,IF(ISERROR(VLOOKUP(A18,'Bilgi Giriş Sayfası'!$C$115:$W$1151,4,FALSE)),0,VLOOKUP(A18,'Bilgi Giriş Sayfası'!$C$115:$W$1151,4,FALSE)))</f>
        <v>0</v>
      </c>
      <c r="H18" s="127">
        <f>SUMIF('Bilgi Giriş Sayfası'!$F$115:$W$233,G18,'Bilgi Giriş Sayfası'!$S$115:$S$233)</f>
        <v>0</v>
      </c>
      <c r="I18" s="127">
        <f>SUMIF('Bilgi Giriş Sayfası'!$F$115:$W$233,G18,'Bilgi Giriş Sayfası'!$T$115:$T$233)</f>
        <v>0</v>
      </c>
      <c r="J18" s="124">
        <f t="shared" si="0"/>
        <v>0</v>
      </c>
      <c r="K18" s="128">
        <f>SUMIF('Bilgi Giriş Sayfası'!$F$115:$W$233,G18,'Bilgi Giriş Sayfası'!$W$115:$W$233)</f>
        <v>0</v>
      </c>
      <c r="L18" s="128">
        <f>IF(A18="",0,IF(ISERROR(VLOOKUP(A18,'Bilgi Giriş Sayfası'!$C$115:$AD$1151,7,FALSE)),0,VLOOKUP(A18,'Bilgi Giriş Sayfası'!$C$115:$AD$1151,7,FALSE)+K18))</f>
        <v>0</v>
      </c>
      <c r="M18" s="128"/>
      <c r="N18" s="128">
        <f t="shared" si="1"/>
        <v>0</v>
      </c>
      <c r="O18" s="128">
        <f t="shared" si="2"/>
        <v>0</v>
      </c>
      <c r="P18" s="128">
        <f>IF(A18="",0,IF(ISERROR(VLOOKUP(A18,'Bilgi Giriş Sayfası'!$C$115:$AD$1151,22,FALSE)),0,VLOOKUP(A18,'Bilgi Giriş Sayfası'!$C$115:$AD$1151,22,FALSE)))</f>
        <v>0</v>
      </c>
      <c r="Q18" s="113">
        <f t="shared" si="3"/>
        <v>0</v>
      </c>
      <c r="R18" s="129">
        <f>ROUND(K18*'Bilgi Giriş Sayfası'!$F$107,2)</f>
        <v>0</v>
      </c>
      <c r="S18" s="129">
        <f t="shared" si="4"/>
        <v>0</v>
      </c>
      <c r="T18" s="129">
        <f t="shared" si="5"/>
        <v>0</v>
      </c>
      <c r="U18" s="171">
        <f t="shared" si="6"/>
        <v>0</v>
      </c>
      <c r="V18" s="121"/>
      <c r="W18" s="173">
        <f t="shared" si="7"/>
        <v>0</v>
      </c>
      <c r="X18" s="125">
        <f>IF(A18="",0,IF(ISERROR(VLOOKUP(A18,'Bilgi Giriş Sayfası'!$C$115:$W$1151,8,FALSE)),0,VLOOKUP(A18,'Bilgi Giriş Sayfası'!$C$115:$W$1151,8,FALSE)))</f>
        <v>0</v>
      </c>
      <c r="Y18" s="168"/>
      <c r="Z18" s="105">
        <v>3486</v>
      </c>
      <c r="AA18" s="106">
        <v>767.4</v>
      </c>
      <c r="AB18" s="106"/>
      <c r="AC18" s="167">
        <f>IF(SUM(Z18:AB18)&gt;'Bilgi Giriş Sayfası'!$AX$109,"Dikkat Hatalı Giriş Asg Ücretten Büyük",SUM(Z18:AB18))</f>
        <v>4253.4</v>
      </c>
      <c r="AD18" s="107">
        <f>IF(G18=0,0,IF(Y18="Evet",'Bilgi Giriş Sayfası'!$AX$109,IF(AC18&lt;=0,'Bilgi Giriş Sayfası'!$AX$109-AC18,IF(AC18&gt;0,'Bilgi Giriş Sayfası'!$AX$109-AC18))))</f>
        <v>0</v>
      </c>
      <c r="AH18" s="123"/>
    </row>
    <row r="19" spans="1:34" ht="24.75" customHeight="1">
      <c r="A19" s="182"/>
      <c r="C19" s="115"/>
      <c r="D19" s="115"/>
      <c r="E19" s="124">
        <f t="shared" si="8"/>
        <v>0</v>
      </c>
      <c r="F19" s="125">
        <f>IF(A19="",0,IF(ISERROR(VLOOKUP(A19,'Bilgi Giriş Sayfası'!$C$115:$W$1151,5,FALSE)),0,VLOOKUP(A19,'Bilgi Giriş Sayfası'!$C$115:$W$1151,5,FALSE)))</f>
        <v>0</v>
      </c>
      <c r="G19" s="126">
        <f>IF(A19="",0,IF(ISERROR(VLOOKUP(A19,'Bilgi Giriş Sayfası'!$C$115:$W$1151,4,FALSE)),0,VLOOKUP(A19,'Bilgi Giriş Sayfası'!$C$115:$W$1151,4,FALSE)))</f>
        <v>0</v>
      </c>
      <c r="H19" s="127">
        <f>SUMIF('Bilgi Giriş Sayfası'!$F$115:$W$233,G19,'Bilgi Giriş Sayfası'!$S$115:$S$233)</f>
        <v>0</v>
      </c>
      <c r="I19" s="127">
        <f>SUMIF('Bilgi Giriş Sayfası'!$F$115:$W$233,G19,'Bilgi Giriş Sayfası'!$T$115:$T$233)</f>
        <v>0</v>
      </c>
      <c r="J19" s="124">
        <f t="shared" si="0"/>
        <v>0</v>
      </c>
      <c r="K19" s="128">
        <f>SUMIF('Bilgi Giriş Sayfası'!$F$115:$W$233,G19,'Bilgi Giriş Sayfası'!$W$115:$W$233)</f>
        <v>0</v>
      </c>
      <c r="L19" s="128">
        <f>IF(A19="",0,IF(ISERROR(VLOOKUP(A19,'Bilgi Giriş Sayfası'!$C$115:$AD$1151,7,FALSE)),0,VLOOKUP(A19,'Bilgi Giriş Sayfası'!$C$115:$AD$1151,7,FALSE)+K19))</f>
        <v>0</v>
      </c>
      <c r="M19" s="128"/>
      <c r="N19" s="128">
        <f t="shared" si="1"/>
        <v>0</v>
      </c>
      <c r="O19" s="128">
        <f t="shared" si="2"/>
        <v>0</v>
      </c>
      <c r="P19" s="128">
        <f>IF(A19="",0,IF(ISERROR(VLOOKUP(A19,'Bilgi Giriş Sayfası'!$C$115:$AD$1151,22,FALSE)),0,VLOOKUP(A19,'Bilgi Giriş Sayfası'!$C$115:$AD$1151,22,FALSE)))</f>
        <v>0</v>
      </c>
      <c r="Q19" s="113">
        <f t="shared" si="3"/>
        <v>0</v>
      </c>
      <c r="R19" s="129">
        <f>ROUND(K19*'Bilgi Giriş Sayfası'!$F$107,2)</f>
        <v>0</v>
      </c>
      <c r="S19" s="129">
        <f t="shared" si="4"/>
        <v>0</v>
      </c>
      <c r="T19" s="129">
        <f t="shared" si="5"/>
        <v>0</v>
      </c>
      <c r="U19" s="171">
        <f t="shared" si="6"/>
        <v>0</v>
      </c>
      <c r="V19" s="121"/>
      <c r="W19" s="173">
        <f t="shared" si="7"/>
        <v>0</v>
      </c>
      <c r="X19" s="125">
        <f>IF(A19="",0,IF(ISERROR(VLOOKUP(A19,'Bilgi Giriş Sayfası'!$C$115:$W$1151,8,FALSE)),0,VLOOKUP(A19,'Bilgi Giriş Sayfası'!$C$115:$W$1151,8,FALSE)))</f>
        <v>0</v>
      </c>
      <c r="Y19" s="168"/>
      <c r="Z19" s="105">
        <v>3569</v>
      </c>
      <c r="AA19" s="106">
        <v>684.4</v>
      </c>
      <c r="AB19" s="106"/>
      <c r="AC19" s="167">
        <f>IF(SUM(Z19:AB19)&gt;'Bilgi Giriş Sayfası'!$AX$109,"Dikkat Hatalı Giriş Asg Ücretten Büyük",SUM(Z19:AB19))</f>
        <v>4253.4</v>
      </c>
      <c r="AD19" s="107">
        <f>IF(G19=0,0,IF(Y19="Evet",'Bilgi Giriş Sayfası'!$AX$109,IF(AC19&lt;=0,'Bilgi Giriş Sayfası'!$AX$109-AC19,IF(AC19&gt;0,'Bilgi Giriş Sayfası'!$AX$109-AC19))))</f>
        <v>0</v>
      </c>
      <c r="AH19" s="123"/>
    </row>
    <row r="20" spans="1:34" ht="24.75" customHeight="1">
      <c r="A20" s="182"/>
      <c r="C20" s="115"/>
      <c r="D20" s="115"/>
      <c r="E20" s="124">
        <f t="shared" si="8"/>
        <v>0</v>
      </c>
      <c r="F20" s="125">
        <f>IF(A20="",0,IF(ISERROR(VLOOKUP(A20,'Bilgi Giriş Sayfası'!$C$115:$W$1151,5,FALSE)),0,VLOOKUP(A20,'Bilgi Giriş Sayfası'!$C$115:$W$1151,5,FALSE)))</f>
        <v>0</v>
      </c>
      <c r="G20" s="126">
        <f>IF(A20="",0,IF(ISERROR(VLOOKUP(A20,'Bilgi Giriş Sayfası'!$C$115:$W$1151,4,FALSE)),0,VLOOKUP(A20,'Bilgi Giriş Sayfası'!$C$115:$W$1151,4,FALSE)))</f>
        <v>0</v>
      </c>
      <c r="H20" s="127">
        <f>SUMIF('Bilgi Giriş Sayfası'!$F$115:$W$233,G20,'Bilgi Giriş Sayfası'!$S$115:$S$233)</f>
        <v>0</v>
      </c>
      <c r="I20" s="127">
        <f>SUMIF('Bilgi Giriş Sayfası'!$F$115:$W$233,G20,'Bilgi Giriş Sayfası'!$T$115:$T$233)</f>
        <v>0</v>
      </c>
      <c r="J20" s="124">
        <f t="shared" si="0"/>
        <v>0</v>
      </c>
      <c r="K20" s="128">
        <f>SUMIF('Bilgi Giriş Sayfası'!$F$115:$W$233,G20,'Bilgi Giriş Sayfası'!$W$115:$W$233)</f>
        <v>0</v>
      </c>
      <c r="L20" s="128">
        <f>IF(A20="",0,IF(ISERROR(VLOOKUP(A20,'Bilgi Giriş Sayfası'!$C$115:$AD$1151,7,FALSE)),0,VLOOKUP(A20,'Bilgi Giriş Sayfası'!$C$115:$AD$1151,7,FALSE)+K20))</f>
        <v>0</v>
      </c>
      <c r="M20" s="128"/>
      <c r="N20" s="128">
        <f t="shared" si="1"/>
        <v>0</v>
      </c>
      <c r="O20" s="128">
        <f t="shared" si="2"/>
        <v>0</v>
      </c>
      <c r="P20" s="128">
        <f>IF(A20="",0,IF(ISERROR(VLOOKUP(A20,'Bilgi Giriş Sayfası'!$C$115:$AD$1151,22,FALSE)),0,VLOOKUP(A20,'Bilgi Giriş Sayfası'!$C$115:$AD$1151,22,FALSE)))</f>
        <v>0</v>
      </c>
      <c r="Q20" s="113">
        <f t="shared" si="3"/>
        <v>0</v>
      </c>
      <c r="R20" s="129">
        <f>ROUND(K20*'Bilgi Giriş Sayfası'!$F$107,2)</f>
        <v>0</v>
      </c>
      <c r="S20" s="129">
        <f t="shared" si="4"/>
        <v>0</v>
      </c>
      <c r="T20" s="129">
        <f t="shared" si="5"/>
        <v>0</v>
      </c>
      <c r="U20" s="171">
        <f t="shared" si="6"/>
        <v>0</v>
      </c>
      <c r="V20" s="121"/>
      <c r="W20" s="173">
        <f t="shared" si="7"/>
        <v>0</v>
      </c>
      <c r="X20" s="125">
        <f>IF(A20="",0,IF(ISERROR(VLOOKUP(A20,'Bilgi Giriş Sayfası'!$C$115:$W$1151,8,FALSE)),0,VLOOKUP(A20,'Bilgi Giriş Sayfası'!$C$115:$W$1151,8,FALSE)))</f>
        <v>0</v>
      </c>
      <c r="Y20" s="168"/>
      <c r="Z20" s="105"/>
      <c r="AA20" s="106"/>
      <c r="AB20" s="106"/>
      <c r="AC20" s="167">
        <f>IF(SUM(Z20:AB20)&gt;'Bilgi Giriş Sayfası'!$AX$109,"Dikkat Hatalı Giriş Asg Ücretten Büyük",SUM(Z20:AB20))</f>
        <v>0</v>
      </c>
      <c r="AD20" s="107">
        <f>IF(G20=0,0,IF(Y20="Evet",'Bilgi Giriş Sayfası'!$AX$109,IF(AC20&lt;=0,'Bilgi Giriş Sayfası'!$AX$109-AC20,IF(AC20&gt;0,'Bilgi Giriş Sayfası'!$AX$109-AC20))))</f>
        <v>0</v>
      </c>
      <c r="AH20" s="123"/>
    </row>
    <row r="21" spans="1:34" ht="24.75" customHeight="1">
      <c r="A21" s="182"/>
      <c r="C21" s="115"/>
      <c r="D21" s="115"/>
      <c r="E21" s="124">
        <f t="shared" si="8"/>
        <v>0</v>
      </c>
      <c r="F21" s="125">
        <f>IF(A21="",0,IF(ISERROR(VLOOKUP(A21,'Bilgi Giriş Sayfası'!$C$115:$W$1151,5,FALSE)),0,VLOOKUP(A21,'Bilgi Giriş Sayfası'!$C$115:$W$1151,5,FALSE)))</f>
        <v>0</v>
      </c>
      <c r="G21" s="126">
        <f>IF(A21="",0,IF(ISERROR(VLOOKUP(A21,'Bilgi Giriş Sayfası'!$C$115:$W$1151,4,FALSE)),0,VLOOKUP(A21,'Bilgi Giriş Sayfası'!$C$115:$W$1151,4,FALSE)))</f>
        <v>0</v>
      </c>
      <c r="H21" s="127">
        <f>SUMIF('Bilgi Giriş Sayfası'!$F$115:$W$233,G21,'Bilgi Giriş Sayfası'!$S$115:$S$233)</f>
        <v>0</v>
      </c>
      <c r="I21" s="127">
        <f>SUMIF('Bilgi Giriş Sayfası'!$F$115:$W$233,G21,'Bilgi Giriş Sayfası'!$T$115:$T$233)</f>
        <v>0</v>
      </c>
      <c r="J21" s="124">
        <f t="shared" si="0"/>
        <v>0</v>
      </c>
      <c r="K21" s="128">
        <f>SUMIF('Bilgi Giriş Sayfası'!$F$115:$W$233,G21,'Bilgi Giriş Sayfası'!$W$115:$W$233)</f>
        <v>0</v>
      </c>
      <c r="L21" s="128">
        <f>IF(A21="",0,IF(ISERROR(VLOOKUP(A21,'Bilgi Giriş Sayfası'!$C$115:$AD$1151,7,FALSE)),0,VLOOKUP(A21,'Bilgi Giriş Sayfası'!$C$115:$AD$1151,7,FALSE)+K21))</f>
        <v>0</v>
      </c>
      <c r="M21" s="128"/>
      <c r="N21" s="128">
        <f t="shared" si="1"/>
        <v>0</v>
      </c>
      <c r="O21" s="128">
        <f t="shared" si="2"/>
        <v>0</v>
      </c>
      <c r="P21" s="128">
        <f>IF(A21="",0,IF(ISERROR(VLOOKUP(A21,'Bilgi Giriş Sayfası'!$C$115:$AD$1151,22,FALSE)),0,VLOOKUP(A21,'Bilgi Giriş Sayfası'!$C$115:$AD$1151,22,FALSE)))</f>
        <v>0</v>
      </c>
      <c r="Q21" s="113">
        <f t="shared" si="3"/>
        <v>0</v>
      </c>
      <c r="R21" s="129">
        <f>ROUND(K21*'Bilgi Giriş Sayfası'!$F$107,2)</f>
        <v>0</v>
      </c>
      <c r="S21" s="129">
        <f t="shared" si="4"/>
        <v>0</v>
      </c>
      <c r="T21" s="129">
        <f t="shared" si="5"/>
        <v>0</v>
      </c>
      <c r="U21" s="171">
        <f t="shared" si="6"/>
        <v>0</v>
      </c>
      <c r="V21" s="121"/>
      <c r="W21" s="173">
        <f t="shared" si="7"/>
        <v>0</v>
      </c>
      <c r="X21" s="125">
        <f>IF(A21="",0,IF(ISERROR(VLOOKUP(A21,'Bilgi Giriş Sayfası'!$C$115:$W$1151,8,FALSE)),0,VLOOKUP(A21,'Bilgi Giriş Sayfası'!$C$115:$W$1151,8,FALSE)))</f>
        <v>0</v>
      </c>
      <c r="Y21" s="168"/>
      <c r="Z21" s="105"/>
      <c r="AA21" s="106"/>
      <c r="AB21" s="106"/>
      <c r="AC21" s="167">
        <f>IF(SUM(Z21:AB21)&gt;'Bilgi Giriş Sayfası'!$AX$109,"Dikkat Hatalı Giriş Asg Ücretten Büyük",SUM(Z21:AB21))</f>
        <v>0</v>
      </c>
      <c r="AD21" s="107">
        <f>IF(G21=0,0,IF(Y21="Evet",'Bilgi Giriş Sayfası'!$AX$109,IF(AC21&lt;=0,'Bilgi Giriş Sayfası'!$AX$109-AC21,IF(AC21&gt;0,'Bilgi Giriş Sayfası'!$AX$109-AC21))))</f>
        <v>0</v>
      </c>
      <c r="AH21" s="123"/>
    </row>
    <row r="22" spans="1:34" ht="24.75" customHeight="1">
      <c r="A22" s="182"/>
      <c r="C22" s="115"/>
      <c r="D22" s="115"/>
      <c r="E22" s="124">
        <f t="shared" si="8"/>
        <v>0</v>
      </c>
      <c r="F22" s="125">
        <f>IF(A22="",0,IF(ISERROR(VLOOKUP(A22,'Bilgi Giriş Sayfası'!$C$115:$W$1151,5,FALSE)),0,VLOOKUP(A22,'Bilgi Giriş Sayfası'!$C$115:$W$1151,5,FALSE)))</f>
        <v>0</v>
      </c>
      <c r="G22" s="126">
        <f>IF(A22="",0,IF(ISERROR(VLOOKUP(A22,'Bilgi Giriş Sayfası'!$C$115:$W$1151,4,FALSE)),0,VLOOKUP(A22,'Bilgi Giriş Sayfası'!$C$115:$W$1151,4,FALSE)))</f>
        <v>0</v>
      </c>
      <c r="H22" s="127">
        <f>SUMIF('Bilgi Giriş Sayfası'!$F$115:$W$233,G22,'Bilgi Giriş Sayfası'!$S$115:$S$233)</f>
        <v>0</v>
      </c>
      <c r="I22" s="127">
        <f>SUMIF('Bilgi Giriş Sayfası'!$F$115:$W$233,G22,'Bilgi Giriş Sayfası'!$T$115:$T$233)</f>
        <v>0</v>
      </c>
      <c r="J22" s="124">
        <f t="shared" si="0"/>
        <v>0</v>
      </c>
      <c r="K22" s="128">
        <f>SUMIF('Bilgi Giriş Sayfası'!$F$115:$W$233,G22,'Bilgi Giriş Sayfası'!$W$115:$W$233)</f>
        <v>0</v>
      </c>
      <c r="L22" s="128">
        <f>IF(A22="",0,IF(ISERROR(VLOOKUP(A22,'Bilgi Giriş Sayfası'!$C$115:$AD$1151,7,FALSE)),0,VLOOKUP(A22,'Bilgi Giriş Sayfası'!$C$115:$AD$1151,7,FALSE)+K22))</f>
        <v>0</v>
      </c>
      <c r="M22" s="128"/>
      <c r="N22" s="128">
        <f t="shared" si="1"/>
        <v>0</v>
      </c>
      <c r="O22" s="128">
        <f t="shared" si="2"/>
        <v>0</v>
      </c>
      <c r="P22" s="128">
        <f>IF(A22="",0,IF(ISERROR(VLOOKUP(A22,'Bilgi Giriş Sayfası'!$C$115:$AD$1151,22,FALSE)),0,VLOOKUP(A22,'Bilgi Giriş Sayfası'!$C$115:$AD$1151,22,FALSE)))</f>
        <v>0</v>
      </c>
      <c r="Q22" s="113">
        <f t="shared" si="3"/>
        <v>0</v>
      </c>
      <c r="R22" s="129">
        <f>ROUND(K22*'Bilgi Giriş Sayfası'!$F$107,2)</f>
        <v>0</v>
      </c>
      <c r="S22" s="129">
        <f t="shared" si="4"/>
        <v>0</v>
      </c>
      <c r="T22" s="129">
        <f t="shared" si="5"/>
        <v>0</v>
      </c>
      <c r="U22" s="171">
        <f t="shared" si="6"/>
        <v>0</v>
      </c>
      <c r="V22" s="121"/>
      <c r="W22" s="173">
        <f t="shared" si="7"/>
        <v>0</v>
      </c>
      <c r="X22" s="125">
        <f>IF(A22="",0,IF(ISERROR(VLOOKUP(A22,'Bilgi Giriş Sayfası'!$C$115:$W$1151,8,FALSE)),0,VLOOKUP(A22,'Bilgi Giriş Sayfası'!$C$115:$W$1151,8,FALSE)))</f>
        <v>0</v>
      </c>
      <c r="Y22" s="168"/>
      <c r="Z22" s="105"/>
      <c r="AA22" s="106"/>
      <c r="AB22" s="106"/>
      <c r="AC22" s="167">
        <f>IF(SUM(Z22:AB22)&gt;'Bilgi Giriş Sayfası'!$AX$109,"Dikkat Hatalı Giriş Asg Ücretten Büyük",SUM(Z22:AB22))</f>
        <v>0</v>
      </c>
      <c r="AD22" s="107">
        <f>IF(G22=0,0,IF(Y22="Evet",'Bilgi Giriş Sayfası'!$AX$109,IF(AC22&lt;=0,'Bilgi Giriş Sayfası'!$AX$109-AC22,IF(AC22&gt;0,'Bilgi Giriş Sayfası'!$AX$109-AC22))))</f>
        <v>0</v>
      </c>
      <c r="AH22" s="123"/>
    </row>
    <row r="23" spans="1:34" ht="24.75" customHeight="1">
      <c r="A23" s="182"/>
      <c r="C23" s="115"/>
      <c r="D23" s="115"/>
      <c r="E23" s="124">
        <f t="shared" si="8"/>
        <v>0</v>
      </c>
      <c r="F23" s="125">
        <f>IF(A23="",0,IF(ISERROR(VLOOKUP(A23,'Bilgi Giriş Sayfası'!$C$115:$W$1151,5,FALSE)),0,VLOOKUP(A23,'Bilgi Giriş Sayfası'!$C$115:$W$1151,5,FALSE)))</f>
        <v>0</v>
      </c>
      <c r="G23" s="126">
        <f>IF(A23="",0,IF(ISERROR(VLOOKUP(A23,'Bilgi Giriş Sayfası'!$C$115:$W$1151,4,FALSE)),0,VLOOKUP(A23,'Bilgi Giriş Sayfası'!$C$115:$W$1151,4,FALSE)))</f>
        <v>0</v>
      </c>
      <c r="H23" s="127">
        <f>SUMIF('Bilgi Giriş Sayfası'!$F$115:$W$233,G23,'Bilgi Giriş Sayfası'!$S$115:$S$233)</f>
        <v>0</v>
      </c>
      <c r="I23" s="127">
        <f>SUMIF('Bilgi Giriş Sayfası'!$F$115:$W$233,G23,'Bilgi Giriş Sayfası'!$T$115:$T$233)</f>
        <v>0</v>
      </c>
      <c r="J23" s="124">
        <f t="shared" si="0"/>
        <v>0</v>
      </c>
      <c r="K23" s="128">
        <f>SUMIF('Bilgi Giriş Sayfası'!$F$115:$W$233,G23,'Bilgi Giriş Sayfası'!$W$115:$W$233)</f>
        <v>0</v>
      </c>
      <c r="L23" s="128">
        <f>IF(A23="",0,IF(ISERROR(VLOOKUP(A23,'Bilgi Giriş Sayfası'!$C$115:$AD$1151,7,FALSE)),0,VLOOKUP(A23,'Bilgi Giriş Sayfası'!$C$115:$AD$1151,7,FALSE)+K23))</f>
        <v>0</v>
      </c>
      <c r="M23" s="128"/>
      <c r="N23" s="128">
        <f t="shared" si="1"/>
        <v>0</v>
      </c>
      <c r="O23" s="128">
        <f t="shared" si="2"/>
        <v>0</v>
      </c>
      <c r="P23" s="128">
        <f>IF(A23="",0,IF(ISERROR(VLOOKUP(A23,'Bilgi Giriş Sayfası'!$C$115:$AD$1151,22,FALSE)),0,VLOOKUP(A23,'Bilgi Giriş Sayfası'!$C$115:$AD$1151,22,FALSE)))</f>
        <v>0</v>
      </c>
      <c r="Q23" s="113">
        <f t="shared" si="3"/>
        <v>0</v>
      </c>
      <c r="R23" s="129">
        <f>ROUND(K23*'Bilgi Giriş Sayfası'!$F$107,2)</f>
        <v>0</v>
      </c>
      <c r="S23" s="129">
        <f t="shared" si="4"/>
        <v>0</v>
      </c>
      <c r="T23" s="129">
        <f t="shared" si="5"/>
        <v>0</v>
      </c>
      <c r="U23" s="171">
        <f t="shared" si="6"/>
        <v>0</v>
      </c>
      <c r="V23" s="121"/>
      <c r="W23" s="173">
        <f t="shared" si="7"/>
        <v>0</v>
      </c>
      <c r="X23" s="125">
        <f>IF(A23="",0,IF(ISERROR(VLOOKUP(A23,'Bilgi Giriş Sayfası'!$C$115:$W$1151,8,FALSE)),0,VLOOKUP(A23,'Bilgi Giriş Sayfası'!$C$115:$W$1151,8,FALSE)))</f>
        <v>0</v>
      </c>
      <c r="Y23" s="168"/>
      <c r="Z23" s="105"/>
      <c r="AA23" s="106"/>
      <c r="AB23" s="106"/>
      <c r="AC23" s="167">
        <f>IF(SUM(Z23:AB23)&gt;'Bilgi Giriş Sayfası'!$AX$109,"Dikkat Hatalı Giriş Asg Ücretten Büyük",SUM(Z23:AB23))</f>
        <v>0</v>
      </c>
      <c r="AD23" s="107">
        <f>IF(G23=0,0,IF(Y23="Evet",'Bilgi Giriş Sayfası'!$AX$109,IF(AC23&lt;=0,'Bilgi Giriş Sayfası'!$AX$109-AC23,IF(AC23&gt;0,'Bilgi Giriş Sayfası'!$AX$109-AC23))))</f>
        <v>0</v>
      </c>
      <c r="AH23" s="123"/>
    </row>
    <row r="24" spans="1:34" ht="24.75" customHeight="1">
      <c r="A24" s="182"/>
      <c r="C24" s="115"/>
      <c r="D24" s="115"/>
      <c r="E24" s="124">
        <f t="shared" si="8"/>
        <v>0</v>
      </c>
      <c r="F24" s="125">
        <f>IF(A24="",0,IF(ISERROR(VLOOKUP(A24,'Bilgi Giriş Sayfası'!$C$115:$W$1151,5,FALSE)),0,VLOOKUP(A24,'Bilgi Giriş Sayfası'!$C$115:$W$1151,5,FALSE)))</f>
        <v>0</v>
      </c>
      <c r="G24" s="126">
        <f>IF(A24="",0,IF(ISERROR(VLOOKUP(A24,'Bilgi Giriş Sayfası'!$C$115:$W$1151,4,FALSE)),0,VLOOKUP(A24,'Bilgi Giriş Sayfası'!$C$115:$W$1151,4,FALSE)))</f>
        <v>0</v>
      </c>
      <c r="H24" s="127">
        <f>SUMIF('Bilgi Giriş Sayfası'!$F$115:$W$233,G24,'Bilgi Giriş Sayfası'!$S$115:$S$233)</f>
        <v>0</v>
      </c>
      <c r="I24" s="127">
        <f>SUMIF('Bilgi Giriş Sayfası'!$F$115:$W$233,G24,'Bilgi Giriş Sayfası'!$T$115:$T$233)</f>
        <v>0</v>
      </c>
      <c r="J24" s="124">
        <f t="shared" si="0"/>
        <v>0</v>
      </c>
      <c r="K24" s="128">
        <f>SUMIF('Bilgi Giriş Sayfası'!$F$115:$W$233,G24,'Bilgi Giriş Sayfası'!$W$115:$W$233)</f>
        <v>0</v>
      </c>
      <c r="L24" s="128">
        <f>IF(A24="",0,IF(ISERROR(VLOOKUP(A24,'Bilgi Giriş Sayfası'!$C$115:$AD$1151,7,FALSE)),0,VLOOKUP(A24,'Bilgi Giriş Sayfası'!$C$115:$AD$1151,7,FALSE)+K24))</f>
        <v>0</v>
      </c>
      <c r="M24" s="128"/>
      <c r="N24" s="128">
        <f t="shared" si="1"/>
        <v>0</v>
      </c>
      <c r="O24" s="128">
        <f t="shared" si="2"/>
        <v>0</v>
      </c>
      <c r="P24" s="128">
        <f>IF(A24="",0,IF(ISERROR(VLOOKUP(A24,'Bilgi Giriş Sayfası'!$C$115:$AD$1151,22,FALSE)),0,VLOOKUP(A24,'Bilgi Giriş Sayfası'!$C$115:$AD$1151,22,FALSE)))</f>
        <v>0</v>
      </c>
      <c r="Q24" s="113">
        <f t="shared" si="3"/>
        <v>0</v>
      </c>
      <c r="R24" s="129">
        <f>ROUND(K24*'Bilgi Giriş Sayfası'!$F$107,2)</f>
        <v>0</v>
      </c>
      <c r="S24" s="129">
        <f t="shared" si="4"/>
        <v>0</v>
      </c>
      <c r="T24" s="129">
        <f t="shared" si="5"/>
        <v>0</v>
      </c>
      <c r="U24" s="171">
        <f t="shared" si="6"/>
        <v>0</v>
      </c>
      <c r="V24" s="121"/>
      <c r="W24" s="173">
        <f t="shared" si="7"/>
        <v>0</v>
      </c>
      <c r="X24" s="125">
        <f>IF(A24="",0,IF(ISERROR(VLOOKUP(A24,'Bilgi Giriş Sayfası'!$C$115:$W$1151,8,FALSE)),0,VLOOKUP(A24,'Bilgi Giriş Sayfası'!$C$115:$W$1151,8,FALSE)))</f>
        <v>0</v>
      </c>
      <c r="Y24" s="168"/>
      <c r="Z24" s="105"/>
      <c r="AA24" s="106"/>
      <c r="AB24" s="106"/>
      <c r="AC24" s="167">
        <f>IF(SUM(Z24:AB24)&gt;'Bilgi Giriş Sayfası'!$AX$109,"Dikkat Hatalı Giriş Asg Ücretten Büyük",SUM(Z24:AB24))</f>
        <v>0</v>
      </c>
      <c r="AD24" s="107">
        <f>IF(G24=0,0,IF(Y24="Evet",'Bilgi Giriş Sayfası'!$AX$109,IF(AC24&lt;=0,'Bilgi Giriş Sayfası'!$AX$109-AC24,IF(AC24&gt;0,'Bilgi Giriş Sayfası'!$AX$109-AC24))))</f>
        <v>0</v>
      </c>
      <c r="AH24" s="123"/>
    </row>
    <row r="25" spans="1:34" ht="24.75" customHeight="1">
      <c r="A25" s="182"/>
      <c r="C25" s="115"/>
      <c r="D25" s="115"/>
      <c r="E25" s="124">
        <f t="shared" si="8"/>
        <v>0</v>
      </c>
      <c r="F25" s="125">
        <f>IF(A25="",0,IF(ISERROR(VLOOKUP(A25,'Bilgi Giriş Sayfası'!$C$115:$W$1151,5,FALSE)),0,VLOOKUP(A25,'Bilgi Giriş Sayfası'!$C$115:$W$1151,5,FALSE)))</f>
        <v>0</v>
      </c>
      <c r="G25" s="126">
        <f>IF(A25="",0,IF(ISERROR(VLOOKUP(A25,'Bilgi Giriş Sayfası'!$C$115:$W$1151,4,FALSE)),0,VLOOKUP(A25,'Bilgi Giriş Sayfası'!$C$115:$W$1151,4,FALSE)))</f>
        <v>0</v>
      </c>
      <c r="H25" s="127">
        <f>SUMIF('Bilgi Giriş Sayfası'!$F$115:$W$233,G25,'Bilgi Giriş Sayfası'!$S$115:$S$233)</f>
        <v>0</v>
      </c>
      <c r="I25" s="127">
        <f>SUMIF('Bilgi Giriş Sayfası'!$F$115:$W$233,G25,'Bilgi Giriş Sayfası'!$T$115:$T$233)</f>
        <v>0</v>
      </c>
      <c r="J25" s="124">
        <f t="shared" si="0"/>
        <v>0</v>
      </c>
      <c r="K25" s="128">
        <f>SUMIF('Bilgi Giriş Sayfası'!$F$115:$W$233,G25,'Bilgi Giriş Sayfası'!$W$115:$W$233)</f>
        <v>0</v>
      </c>
      <c r="L25" s="128">
        <f>IF(A25="",0,IF(ISERROR(VLOOKUP(A25,'Bilgi Giriş Sayfası'!$C$115:$AD$1151,7,FALSE)),0,VLOOKUP(A25,'Bilgi Giriş Sayfası'!$C$115:$AD$1151,7,FALSE)+K25))</f>
        <v>0</v>
      </c>
      <c r="M25" s="128"/>
      <c r="N25" s="128">
        <f t="shared" si="1"/>
        <v>0</v>
      </c>
      <c r="O25" s="128">
        <f t="shared" si="2"/>
        <v>0</v>
      </c>
      <c r="P25" s="128">
        <f>IF(A25="",0,IF(ISERROR(VLOOKUP(A25,'Bilgi Giriş Sayfası'!$C$115:$AD$1151,22,FALSE)),0,VLOOKUP(A25,'Bilgi Giriş Sayfası'!$C$115:$AD$1151,22,FALSE)))</f>
        <v>0</v>
      </c>
      <c r="Q25" s="113">
        <f t="shared" si="3"/>
        <v>0</v>
      </c>
      <c r="R25" s="129">
        <f>ROUND(K25*'Bilgi Giriş Sayfası'!$F$107,2)</f>
        <v>0</v>
      </c>
      <c r="S25" s="129">
        <f t="shared" si="4"/>
        <v>0</v>
      </c>
      <c r="T25" s="129">
        <f t="shared" si="5"/>
        <v>0</v>
      </c>
      <c r="U25" s="171">
        <f t="shared" si="6"/>
        <v>0</v>
      </c>
      <c r="V25" s="121"/>
      <c r="W25" s="173">
        <f t="shared" si="7"/>
        <v>0</v>
      </c>
      <c r="X25" s="125">
        <f>IF(A25="",0,IF(ISERROR(VLOOKUP(A25,'Bilgi Giriş Sayfası'!$C$115:$W$1151,8,FALSE)),0,VLOOKUP(A25,'Bilgi Giriş Sayfası'!$C$115:$W$1151,8,FALSE)))</f>
        <v>0</v>
      </c>
      <c r="Y25" s="168"/>
      <c r="Z25" s="105"/>
      <c r="AA25" s="106"/>
      <c r="AB25" s="106"/>
      <c r="AC25" s="167">
        <f>IF(SUM(Z25:AB25)&gt;'Bilgi Giriş Sayfası'!$AX$109,"Dikkat Hatalı Giriş Asg Ücretten Büyük",SUM(Z25:AB25))</f>
        <v>0</v>
      </c>
      <c r="AD25" s="107">
        <f>IF(G25=0,0,IF(Y25="Evet",'Bilgi Giriş Sayfası'!$AX$109,IF(AC25&lt;=0,'Bilgi Giriş Sayfası'!$AX$109-AC25,IF(AC25&gt;0,'Bilgi Giriş Sayfası'!$AX$109-AC25))))</f>
        <v>0</v>
      </c>
      <c r="AH25" s="123"/>
    </row>
    <row r="26" spans="1:34" ht="24.75" customHeight="1">
      <c r="A26" s="182"/>
      <c r="C26" s="115"/>
      <c r="D26" s="115"/>
      <c r="E26" s="124">
        <f t="shared" si="8"/>
        <v>0</v>
      </c>
      <c r="F26" s="125">
        <f>IF(A26="",0,IF(ISERROR(VLOOKUP(A26,'Bilgi Giriş Sayfası'!$C$115:$W$1151,5,FALSE)),0,VLOOKUP(A26,'Bilgi Giriş Sayfası'!$C$115:$W$1151,5,FALSE)))</f>
        <v>0</v>
      </c>
      <c r="G26" s="126">
        <f>IF(A26="",0,IF(ISERROR(VLOOKUP(A26,'Bilgi Giriş Sayfası'!$C$115:$W$1151,4,FALSE)),0,VLOOKUP(A26,'Bilgi Giriş Sayfası'!$C$115:$W$1151,4,FALSE)))</f>
        <v>0</v>
      </c>
      <c r="H26" s="127">
        <f>SUMIF('Bilgi Giriş Sayfası'!$F$115:$W$233,G26,'Bilgi Giriş Sayfası'!$S$115:$S$233)</f>
        <v>0</v>
      </c>
      <c r="I26" s="127">
        <f>SUMIF('Bilgi Giriş Sayfası'!$F$115:$W$233,G26,'Bilgi Giriş Sayfası'!$T$115:$T$233)</f>
        <v>0</v>
      </c>
      <c r="J26" s="124">
        <f t="shared" si="0"/>
        <v>0</v>
      </c>
      <c r="K26" s="128">
        <f>SUMIF('Bilgi Giriş Sayfası'!$F$115:$W$233,G26,'Bilgi Giriş Sayfası'!$W$115:$W$233)</f>
        <v>0</v>
      </c>
      <c r="L26" s="128">
        <f>IF(A26="",0,IF(ISERROR(VLOOKUP(A26,'Bilgi Giriş Sayfası'!$C$115:$AD$1151,7,FALSE)),0,VLOOKUP(A26,'Bilgi Giriş Sayfası'!$C$115:$AD$1151,7,FALSE)+K26))</f>
        <v>0</v>
      </c>
      <c r="M26" s="128"/>
      <c r="N26" s="128">
        <f t="shared" si="1"/>
        <v>0</v>
      </c>
      <c r="O26" s="128">
        <f t="shared" si="2"/>
        <v>0</v>
      </c>
      <c r="P26" s="128">
        <f>IF(A26="",0,IF(ISERROR(VLOOKUP(A26,'Bilgi Giriş Sayfası'!$C$115:$AD$1151,22,FALSE)),0,VLOOKUP(A26,'Bilgi Giriş Sayfası'!$C$115:$AD$1151,22,FALSE)))</f>
        <v>0</v>
      </c>
      <c r="Q26" s="113">
        <f t="shared" si="3"/>
        <v>0</v>
      </c>
      <c r="R26" s="129">
        <f>ROUND(K26*'Bilgi Giriş Sayfası'!$F$107,2)</f>
        <v>0</v>
      </c>
      <c r="S26" s="129">
        <f t="shared" si="4"/>
        <v>0</v>
      </c>
      <c r="T26" s="129">
        <f t="shared" si="5"/>
        <v>0</v>
      </c>
      <c r="U26" s="171">
        <f t="shared" si="6"/>
        <v>0</v>
      </c>
      <c r="V26" s="121"/>
      <c r="W26" s="173">
        <f t="shared" si="7"/>
        <v>0</v>
      </c>
      <c r="X26" s="125">
        <f>IF(A26="",0,IF(ISERROR(VLOOKUP(A26,'Bilgi Giriş Sayfası'!$C$115:$W$1151,8,FALSE)),0,VLOOKUP(A26,'Bilgi Giriş Sayfası'!$C$115:$W$1151,8,FALSE)))</f>
        <v>0</v>
      </c>
      <c r="Y26" s="168"/>
      <c r="Z26" s="105"/>
      <c r="AA26" s="106"/>
      <c r="AB26" s="106"/>
      <c r="AC26" s="167">
        <f>IF(SUM(Z26:AB26)&gt;'Bilgi Giriş Sayfası'!$AX$109,"Dikkat Hatalı Giriş Asg Ücretten Büyük",SUM(Z26:AB26))</f>
        <v>0</v>
      </c>
      <c r="AD26" s="107">
        <f>IF(G26=0,0,IF(Y26="Evet",'Bilgi Giriş Sayfası'!$AX$109,IF(AC26&lt;=0,'Bilgi Giriş Sayfası'!$AX$109-AC26,IF(AC26&gt;0,'Bilgi Giriş Sayfası'!$AX$109-AC26))))</f>
        <v>0</v>
      </c>
      <c r="AH26" s="123"/>
    </row>
    <row r="27" spans="1:34" ht="24.75" customHeight="1">
      <c r="A27" s="182"/>
      <c r="C27" s="115"/>
      <c r="D27" s="115"/>
      <c r="E27" s="124">
        <f t="shared" si="8"/>
        <v>0</v>
      </c>
      <c r="F27" s="125">
        <f>IF(A27="",0,IF(ISERROR(VLOOKUP(A27,'Bilgi Giriş Sayfası'!$C$115:$W$1151,5,FALSE)),0,VLOOKUP(A27,'Bilgi Giriş Sayfası'!$C$115:$W$1151,5,FALSE)))</f>
        <v>0</v>
      </c>
      <c r="G27" s="126">
        <f>IF(A27="",0,IF(ISERROR(VLOOKUP(A27,'Bilgi Giriş Sayfası'!$C$115:$W$1151,4,FALSE)),0,VLOOKUP(A27,'Bilgi Giriş Sayfası'!$C$115:$W$1151,4,FALSE)))</f>
        <v>0</v>
      </c>
      <c r="H27" s="127">
        <f>SUMIF('Bilgi Giriş Sayfası'!$F$115:$W$233,G27,'Bilgi Giriş Sayfası'!$S$115:$S$233)</f>
        <v>0</v>
      </c>
      <c r="I27" s="127">
        <f>SUMIF('Bilgi Giriş Sayfası'!$F$115:$W$233,G27,'Bilgi Giriş Sayfası'!$T$115:$T$233)</f>
        <v>0</v>
      </c>
      <c r="J27" s="124">
        <f t="shared" si="0"/>
        <v>0</v>
      </c>
      <c r="K27" s="128">
        <f>SUMIF('Bilgi Giriş Sayfası'!$F$115:$W$233,G27,'Bilgi Giriş Sayfası'!$W$115:$W$233)</f>
        <v>0</v>
      </c>
      <c r="L27" s="128">
        <f>IF(A27="",0,IF(ISERROR(VLOOKUP(A27,'Bilgi Giriş Sayfası'!$C$115:$AD$1151,7,FALSE)),0,VLOOKUP(A27,'Bilgi Giriş Sayfası'!$C$115:$AD$1151,7,FALSE)+K27))</f>
        <v>0</v>
      </c>
      <c r="M27" s="128"/>
      <c r="N27" s="128">
        <f t="shared" si="1"/>
        <v>0</v>
      </c>
      <c r="O27" s="128">
        <f t="shared" si="2"/>
        <v>0</v>
      </c>
      <c r="P27" s="128">
        <f>IF(A27="",0,IF(ISERROR(VLOOKUP(A27,'Bilgi Giriş Sayfası'!$C$115:$AD$1151,22,FALSE)),0,VLOOKUP(A27,'Bilgi Giriş Sayfası'!$C$115:$AD$1151,22,FALSE)))</f>
        <v>0</v>
      </c>
      <c r="Q27" s="113">
        <f t="shared" si="3"/>
        <v>0</v>
      </c>
      <c r="R27" s="129">
        <f>ROUND(K27*'Bilgi Giriş Sayfası'!$F$107,2)</f>
        <v>0</v>
      </c>
      <c r="S27" s="129">
        <f t="shared" si="4"/>
        <v>0</v>
      </c>
      <c r="T27" s="129">
        <f t="shared" si="5"/>
        <v>0</v>
      </c>
      <c r="U27" s="171">
        <f t="shared" si="6"/>
        <v>0</v>
      </c>
      <c r="V27" s="121"/>
      <c r="W27" s="173">
        <f t="shared" si="7"/>
        <v>0</v>
      </c>
      <c r="X27" s="125">
        <f>IF(A27="",0,IF(ISERROR(VLOOKUP(A27,'Bilgi Giriş Sayfası'!$C$115:$W$1151,8,FALSE)),0,VLOOKUP(A27,'Bilgi Giriş Sayfası'!$C$115:$W$1151,8,FALSE)))</f>
        <v>0</v>
      </c>
      <c r="Y27" s="168"/>
      <c r="Z27" s="105"/>
      <c r="AA27" s="106"/>
      <c r="AB27" s="106"/>
      <c r="AC27" s="167">
        <f>IF(SUM(Z27:AB27)&gt;'Bilgi Giriş Sayfası'!$AX$109,"Dikkat Hatalı Giriş Asg Ücretten Büyük",SUM(Z27:AB27))</f>
        <v>0</v>
      </c>
      <c r="AD27" s="107">
        <f>IF(G27=0,0,IF(Y27="Evet",'Bilgi Giriş Sayfası'!$AX$109,IF(AC27&lt;=0,'Bilgi Giriş Sayfası'!$AX$109-AC27,IF(AC27&gt;0,'Bilgi Giriş Sayfası'!$AX$109-AC27))))</f>
        <v>0</v>
      </c>
      <c r="AH27" s="123"/>
    </row>
    <row r="28" spans="1:34" ht="24.75" customHeight="1">
      <c r="A28" s="182"/>
      <c r="C28" s="115"/>
      <c r="D28" s="115"/>
      <c r="E28" s="124">
        <f t="shared" si="8"/>
        <v>0</v>
      </c>
      <c r="F28" s="125">
        <f>IF(A28="",0,IF(ISERROR(VLOOKUP(A28,'Bilgi Giriş Sayfası'!$C$115:$W$1151,5,FALSE)),0,VLOOKUP(A28,'Bilgi Giriş Sayfası'!$C$115:$W$1151,5,FALSE)))</f>
        <v>0</v>
      </c>
      <c r="G28" s="126">
        <f>IF(A28="",0,IF(ISERROR(VLOOKUP(A28,'Bilgi Giriş Sayfası'!$C$115:$W$1151,4,FALSE)),0,VLOOKUP(A28,'Bilgi Giriş Sayfası'!$C$115:$W$1151,4,FALSE)))</f>
        <v>0</v>
      </c>
      <c r="H28" s="127">
        <f>SUMIF('Bilgi Giriş Sayfası'!$F$115:$W$233,G28,'Bilgi Giriş Sayfası'!$S$115:$S$233)</f>
        <v>0</v>
      </c>
      <c r="I28" s="127">
        <f>SUMIF('Bilgi Giriş Sayfası'!$F$115:$W$233,G28,'Bilgi Giriş Sayfası'!$T$115:$T$233)</f>
        <v>0</v>
      </c>
      <c r="J28" s="124">
        <f t="shared" si="0"/>
        <v>0</v>
      </c>
      <c r="K28" s="128">
        <f>SUMIF('Bilgi Giriş Sayfası'!$F$115:$W$233,G28,'Bilgi Giriş Sayfası'!$W$115:$W$233)</f>
        <v>0</v>
      </c>
      <c r="L28" s="128">
        <f>IF(A28="",0,IF(ISERROR(VLOOKUP(A28,'Bilgi Giriş Sayfası'!$C$115:$AD$1151,7,FALSE)),0,VLOOKUP(A28,'Bilgi Giriş Sayfası'!$C$115:$AD$1151,7,FALSE)+K28))</f>
        <v>0</v>
      </c>
      <c r="M28" s="128"/>
      <c r="N28" s="128">
        <f t="shared" si="1"/>
        <v>0</v>
      </c>
      <c r="O28" s="128">
        <f t="shared" si="2"/>
        <v>0</v>
      </c>
      <c r="P28" s="128">
        <f>IF(A28="",0,IF(ISERROR(VLOOKUP(A28,'Bilgi Giriş Sayfası'!$C$115:$AD$1151,22,FALSE)),0,VLOOKUP(A28,'Bilgi Giriş Sayfası'!$C$115:$AD$1151,22,FALSE)))</f>
        <v>0</v>
      </c>
      <c r="Q28" s="113">
        <f t="shared" si="3"/>
        <v>0</v>
      </c>
      <c r="R28" s="129">
        <f>ROUND(K28*'Bilgi Giriş Sayfası'!$F$107,2)</f>
        <v>0</v>
      </c>
      <c r="S28" s="129">
        <f t="shared" si="4"/>
        <v>0</v>
      </c>
      <c r="T28" s="129">
        <f t="shared" si="5"/>
        <v>0</v>
      </c>
      <c r="U28" s="171">
        <f t="shared" si="6"/>
        <v>0</v>
      </c>
      <c r="V28" s="121"/>
      <c r="W28" s="173">
        <f t="shared" si="7"/>
        <v>0</v>
      </c>
      <c r="X28" s="125">
        <f>IF(A28="",0,IF(ISERROR(VLOOKUP(A28,'Bilgi Giriş Sayfası'!$C$115:$W$1151,8,FALSE)),0,VLOOKUP(A28,'Bilgi Giriş Sayfası'!$C$115:$W$1151,8,FALSE)))</f>
        <v>0</v>
      </c>
      <c r="Y28" s="168"/>
      <c r="Z28" s="105"/>
      <c r="AA28" s="106"/>
      <c r="AB28" s="106"/>
      <c r="AC28" s="167">
        <f>IF(SUM(Z28:AB28)&gt;'Bilgi Giriş Sayfası'!$AX$109,"Dikkat Hatalı Giriş Asg Ücretten Büyük",SUM(Z28:AB28))</f>
        <v>0</v>
      </c>
      <c r="AD28" s="107">
        <f>IF(G28=0,0,IF(Y28="Evet",'Bilgi Giriş Sayfası'!$AX$109,IF(AC28&lt;=0,'Bilgi Giriş Sayfası'!$AX$109-AC28,IF(AC28&gt;0,'Bilgi Giriş Sayfası'!$AX$109-AC28))))</f>
        <v>0</v>
      </c>
      <c r="AH28" s="123"/>
    </row>
    <row r="29" spans="1:34" ht="24.75" customHeight="1" thickBot="1">
      <c r="A29" s="182"/>
      <c r="C29" s="115"/>
      <c r="D29" s="115"/>
      <c r="E29" s="124">
        <f t="shared" si="8"/>
        <v>0</v>
      </c>
      <c r="F29" s="125">
        <f>IF(A29="",0,IF(ISERROR(VLOOKUP(A29,'Bilgi Giriş Sayfası'!$C$115:$W$1151,5,FALSE)),0,VLOOKUP(A29,'Bilgi Giriş Sayfası'!$C$115:$W$1151,5,FALSE)))</f>
        <v>0</v>
      </c>
      <c r="G29" s="126">
        <f>IF(A29="",0,IF(ISERROR(VLOOKUP(A29,'Bilgi Giriş Sayfası'!$C$115:$W$1151,4,FALSE)),0,VLOOKUP(A29,'Bilgi Giriş Sayfası'!$C$115:$W$1151,4,FALSE)))</f>
        <v>0</v>
      </c>
      <c r="H29" s="127">
        <f>SUMIF('Bilgi Giriş Sayfası'!$F$115:$W$233,G29,'Bilgi Giriş Sayfası'!$S$115:$S$233)</f>
        <v>0</v>
      </c>
      <c r="I29" s="127">
        <f>SUMIF('Bilgi Giriş Sayfası'!$F$115:$W$233,G29,'Bilgi Giriş Sayfası'!$T$115:$T$233)</f>
        <v>0</v>
      </c>
      <c r="J29" s="124">
        <f t="shared" si="0"/>
        <v>0</v>
      </c>
      <c r="K29" s="128">
        <f>SUMIF('Bilgi Giriş Sayfası'!$F$115:$W$233,G29,'Bilgi Giriş Sayfası'!$W$115:$W$233)</f>
        <v>0</v>
      </c>
      <c r="L29" s="128">
        <f>IF(A29="",0,IF(ISERROR(VLOOKUP(A29,'Bilgi Giriş Sayfası'!$C$115:$AD$1151,7,FALSE)),0,VLOOKUP(A29,'Bilgi Giriş Sayfası'!$C$115:$AD$1151,7,FALSE)+K29))</f>
        <v>0</v>
      </c>
      <c r="M29" s="128"/>
      <c r="N29" s="128">
        <f t="shared" si="1"/>
        <v>0</v>
      </c>
      <c r="O29" s="128">
        <f t="shared" si="2"/>
        <v>0</v>
      </c>
      <c r="P29" s="128">
        <f>IF(A29="",0,IF(ISERROR(VLOOKUP(A29,'Bilgi Giriş Sayfası'!$C$115:$AD$1151,22,FALSE)),0,VLOOKUP(A29,'Bilgi Giriş Sayfası'!$C$115:$AD$1151,22,FALSE)))</f>
        <v>0</v>
      </c>
      <c r="Q29" s="113">
        <f t="shared" si="3"/>
        <v>0</v>
      </c>
      <c r="R29" s="129">
        <f>ROUND(K29*'Bilgi Giriş Sayfası'!$F$107,2)</f>
        <v>0</v>
      </c>
      <c r="S29" s="129">
        <f t="shared" si="4"/>
        <v>0</v>
      </c>
      <c r="T29" s="129">
        <f t="shared" si="5"/>
        <v>0</v>
      </c>
      <c r="U29" s="171">
        <f t="shared" si="6"/>
        <v>0</v>
      </c>
      <c r="V29" s="121"/>
      <c r="W29" s="173">
        <f t="shared" si="7"/>
        <v>0</v>
      </c>
      <c r="X29" s="125">
        <f>IF(A29="",0,IF(ISERROR(VLOOKUP(A29,'Bilgi Giriş Sayfası'!$C$115:$W$1151,8,FALSE)),0,VLOOKUP(A29,'Bilgi Giriş Sayfası'!$C$115:$W$1151,8,FALSE)))</f>
        <v>0</v>
      </c>
      <c r="Y29" s="168"/>
      <c r="Z29" s="105"/>
      <c r="AA29" s="106"/>
      <c r="AB29" s="106"/>
      <c r="AC29" s="167">
        <f>IF(SUM(Z29:AB29)&gt;'Bilgi Giriş Sayfası'!$AX$109,"Dikkat Hatalı Giriş Asg Ücretten Büyük",SUM(Z29:AB29))</f>
        <v>0</v>
      </c>
      <c r="AD29" s="107">
        <f>IF(G29=0,0,IF(Y29="Evet",'Bilgi Giriş Sayfası'!$AX$109,IF(AC29&lt;=0,'Bilgi Giriş Sayfası'!$AX$109-AC29,IF(AC29&gt;0,'Bilgi Giriş Sayfası'!$AX$109-AC29))))</f>
        <v>0</v>
      </c>
      <c r="AH29" s="123"/>
    </row>
    <row r="30" spans="3:34" ht="30" customHeight="1" thickBot="1" thickTop="1">
      <c r="C30" s="115"/>
      <c r="D30" s="115"/>
      <c r="E30" s="133"/>
      <c r="F30" s="134"/>
      <c r="G30" s="166" t="s">
        <v>15</v>
      </c>
      <c r="H30" s="135">
        <f>SUM(H6:H29)</f>
        <v>0</v>
      </c>
      <c r="I30" s="135">
        <f>SUM(I6:I29)</f>
        <v>0</v>
      </c>
      <c r="J30" s="135">
        <f>SUM(J6:J29)</f>
        <v>0</v>
      </c>
      <c r="K30" s="136">
        <f>SUM(K6:K29)</f>
        <v>0</v>
      </c>
      <c r="L30" s="137"/>
      <c r="M30" s="138"/>
      <c r="N30" s="138"/>
      <c r="O30" s="138"/>
      <c r="P30" s="136"/>
      <c r="Q30" s="136">
        <f>SUM(Q6:Q29)</f>
        <v>0</v>
      </c>
      <c r="R30" s="136">
        <f>SUM(R6:R29)</f>
        <v>0</v>
      </c>
      <c r="S30" s="136">
        <f>SUM(S6:S29)</f>
        <v>0</v>
      </c>
      <c r="T30" s="136">
        <f>SUM(T6:T29)</f>
        <v>0</v>
      </c>
      <c r="U30" s="139"/>
      <c r="V30" s="121"/>
      <c r="AH30" s="123"/>
    </row>
    <row r="31" spans="3:34" ht="18.75" customHeight="1" thickTop="1">
      <c r="C31" s="115"/>
      <c r="D31" s="115"/>
      <c r="E31" s="140"/>
      <c r="F31" s="141" t="str">
        <f>CONCATENATE(F2," ","Uzaktan Eğitim ekders Ücret Olarak Toplam")</f>
        <v>  Uzaktan Eğitim ekders Ücret Olarak Toplam</v>
      </c>
      <c r="G31" s="141"/>
      <c r="H31" s="165"/>
      <c r="I31" s="165"/>
      <c r="J31" s="165">
        <f>+K64</f>
        <v>0</v>
      </c>
      <c r="K31" s="141" t="str">
        <f>("TL Tahakkuk Ettirilmiştir.")</f>
        <v>TL Tahakkuk Ettirilmiştir.</v>
      </c>
      <c r="L31" s="142"/>
      <c r="M31" s="143"/>
      <c r="N31" s="143"/>
      <c r="O31" s="143"/>
      <c r="P31" s="222">
        <f ca="1">TODAY()</f>
        <v>44927</v>
      </c>
      <c r="Q31" s="217"/>
      <c r="R31" s="217"/>
      <c r="S31" s="144"/>
      <c r="T31" s="145"/>
      <c r="U31" s="145"/>
      <c r="V31" s="115"/>
      <c r="AH31" s="123"/>
    </row>
    <row r="32" spans="3:34" ht="18" customHeight="1">
      <c r="C32" s="115"/>
      <c r="D32" s="115"/>
      <c r="E32" s="140"/>
      <c r="F32" s="146"/>
      <c r="G32" s="147"/>
      <c r="H32" s="146"/>
      <c r="I32" s="146"/>
      <c r="J32" s="146"/>
      <c r="K32" s="146"/>
      <c r="L32" s="147"/>
      <c r="M32" s="147"/>
      <c r="N32" s="147"/>
      <c r="O32" s="147"/>
      <c r="P32" s="146"/>
      <c r="Q32" s="146"/>
      <c r="R32" s="148" t="s">
        <v>16</v>
      </c>
      <c r="S32" s="140"/>
      <c r="U32" s="148"/>
      <c r="V32" s="115"/>
      <c r="AH32" s="123"/>
    </row>
    <row r="33" spans="3:34" ht="12.75">
      <c r="C33" s="115"/>
      <c r="D33" s="115"/>
      <c r="F33" s="115"/>
      <c r="G33" s="114"/>
      <c r="H33" s="115"/>
      <c r="I33" s="115"/>
      <c r="J33" s="115"/>
      <c r="K33" s="115"/>
      <c r="L33" s="115" t="s">
        <v>4</v>
      </c>
      <c r="M33" s="115"/>
      <c r="N33" s="115"/>
      <c r="O33" s="115"/>
      <c r="P33" s="117" t="s">
        <v>4</v>
      </c>
      <c r="Q33" s="117"/>
      <c r="R33" s="114" t="str">
        <f>+'Bilgi Giriş Sayfası'!L107</f>
        <v>Lokman MEYDAN</v>
      </c>
      <c r="U33" s="114"/>
      <c r="V33" s="115"/>
      <c r="AH33" s="123"/>
    </row>
    <row r="34" spans="3:34" ht="12.75">
      <c r="C34" s="115"/>
      <c r="D34" s="115"/>
      <c r="F34" s="115"/>
      <c r="G34" s="115"/>
      <c r="H34" s="115"/>
      <c r="I34" s="115"/>
      <c r="J34" s="115"/>
      <c r="K34" s="115"/>
      <c r="L34" s="115" t="s">
        <v>4</v>
      </c>
      <c r="M34" s="115"/>
      <c r="N34" s="115"/>
      <c r="O34" s="115"/>
      <c r="P34" s="117" t="s">
        <v>4</v>
      </c>
      <c r="Q34" s="117"/>
      <c r="R34" s="114" t="str">
        <f>+'Bilgi Giriş Sayfası'!L108</f>
        <v>Yüksekokul Sekreteri</v>
      </c>
      <c r="U34" s="115"/>
      <c r="V34" s="115"/>
      <c r="AH34" s="123"/>
    </row>
    <row r="35" spans="3:22" ht="12.75">
      <c r="C35" s="115"/>
      <c r="D35" s="115"/>
      <c r="E35" s="115"/>
      <c r="F35" s="210" t="str">
        <f>+F1</f>
        <v>Uzaktan Eğitim Ekders  Bordrosu</v>
      </c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150" t="s">
        <v>6</v>
      </c>
      <c r="T35" s="150" t="str">
        <f>+T1</f>
        <v>Nisan</v>
      </c>
      <c r="U35" s="150"/>
      <c r="V35" s="115"/>
    </row>
    <row r="36" spans="3:22" ht="12.75">
      <c r="C36" s="115"/>
      <c r="D36" s="115"/>
      <c r="E36" s="115"/>
      <c r="F36" s="147" t="str">
        <f>+F2</f>
        <v> </v>
      </c>
      <c r="G36" s="146"/>
      <c r="H36" s="146"/>
      <c r="I36" s="146"/>
      <c r="J36" s="146"/>
      <c r="K36" s="146"/>
      <c r="L36" s="147"/>
      <c r="M36" s="147"/>
      <c r="N36" s="147"/>
      <c r="O36" s="147"/>
      <c r="P36" s="146" t="s">
        <v>239</v>
      </c>
      <c r="Q36" s="146">
        <f>Q2+1</f>
        <v>2</v>
      </c>
      <c r="R36" s="140"/>
      <c r="S36" s="151" t="s">
        <v>5</v>
      </c>
      <c r="T36" s="150">
        <f>+T2</f>
        <v>2022</v>
      </c>
      <c r="U36" s="152"/>
      <c r="V36" s="115"/>
    </row>
    <row r="37" spans="3:22" ht="12.75">
      <c r="C37" s="115"/>
      <c r="D37" s="115"/>
      <c r="E37" s="125"/>
      <c r="F37" s="120"/>
      <c r="G37" s="130"/>
      <c r="H37" s="130"/>
      <c r="I37" s="130"/>
      <c r="J37" s="130"/>
      <c r="K37" s="130"/>
      <c r="L37" s="120"/>
      <c r="M37" s="120"/>
      <c r="N37" s="120"/>
      <c r="O37" s="120"/>
      <c r="P37" s="120"/>
      <c r="Q37" s="120"/>
      <c r="R37" s="125"/>
      <c r="S37" s="120"/>
      <c r="T37" s="120"/>
      <c r="U37" s="120"/>
      <c r="V37" s="121"/>
    </row>
    <row r="38" spans="3:30" ht="51.75" customHeight="1">
      <c r="C38" s="115"/>
      <c r="D38" s="115"/>
      <c r="E38" s="206" t="s">
        <v>8</v>
      </c>
      <c r="F38" s="211" t="s">
        <v>9</v>
      </c>
      <c r="G38" s="211" t="s">
        <v>10</v>
      </c>
      <c r="H38" s="208" t="s">
        <v>230</v>
      </c>
      <c r="I38" s="208" t="s">
        <v>299</v>
      </c>
      <c r="J38" s="208" t="s">
        <v>301</v>
      </c>
      <c r="K38" s="132" t="s">
        <v>193</v>
      </c>
      <c r="L38" s="215" t="s">
        <v>234</v>
      </c>
      <c r="M38" s="132"/>
      <c r="N38" s="132"/>
      <c r="O38" s="132"/>
      <c r="P38" s="206" t="s">
        <v>235</v>
      </c>
      <c r="Q38" s="206" t="s">
        <v>236</v>
      </c>
      <c r="R38" s="206" t="s">
        <v>11</v>
      </c>
      <c r="S38" s="206" t="s">
        <v>12</v>
      </c>
      <c r="T38" s="206" t="s">
        <v>13</v>
      </c>
      <c r="U38" s="132"/>
      <c r="V38" s="121"/>
      <c r="Y38" s="213" t="s">
        <v>243</v>
      </c>
      <c r="Z38" s="214" t="s">
        <v>250</v>
      </c>
      <c r="AA38" s="214" t="s">
        <v>251</v>
      </c>
      <c r="AB38" s="214" t="s">
        <v>252</v>
      </c>
      <c r="AC38" s="220" t="s">
        <v>244</v>
      </c>
      <c r="AD38" s="221" t="s">
        <v>245</v>
      </c>
    </row>
    <row r="39" spans="1:30" ht="67.5" customHeight="1">
      <c r="A39" s="122" t="s">
        <v>208</v>
      </c>
      <c r="C39" s="115"/>
      <c r="D39" s="115"/>
      <c r="E39" s="207"/>
      <c r="F39" s="212"/>
      <c r="G39" s="212"/>
      <c r="H39" s="209"/>
      <c r="I39" s="209"/>
      <c r="J39" s="209"/>
      <c r="K39" s="132"/>
      <c r="L39" s="216"/>
      <c r="M39" s="132"/>
      <c r="N39" s="149"/>
      <c r="O39" s="149"/>
      <c r="P39" s="207"/>
      <c r="Q39" s="207"/>
      <c r="R39" s="207"/>
      <c r="S39" s="207"/>
      <c r="T39" s="207"/>
      <c r="U39" s="132"/>
      <c r="V39" s="121"/>
      <c r="Y39" s="213"/>
      <c r="Z39" s="214"/>
      <c r="AA39" s="214"/>
      <c r="AB39" s="214"/>
      <c r="AC39" s="220"/>
      <c r="AD39" s="221"/>
    </row>
    <row r="40" spans="3:30" ht="24.75" customHeight="1">
      <c r="C40" s="115"/>
      <c r="D40" s="115"/>
      <c r="E40" s="153"/>
      <c r="F40" s="218" t="s">
        <v>205</v>
      </c>
      <c r="G40" s="219"/>
      <c r="H40" s="155">
        <f>+H30</f>
        <v>0</v>
      </c>
      <c r="I40" s="155"/>
      <c r="J40" s="155">
        <f>+J30</f>
        <v>0</v>
      </c>
      <c r="K40" s="154">
        <f>+K30</f>
        <v>0</v>
      </c>
      <c r="L40" s="156">
        <f>IF(ISERROR(VLOOKUP(A40,'Bilgi Giriş Sayfası'!$D$115:$AB$152,15,FALSE)),0,VLOOKUP(A40,'Bilgi Giriş Sayfası'!$D$115:$AB$152,15,FALSE))</f>
        <v>0</v>
      </c>
      <c r="M40" s="156"/>
      <c r="N40" s="156"/>
      <c r="O40" s="156"/>
      <c r="P40" s="154">
        <f>+P30</f>
        <v>0</v>
      </c>
      <c r="Q40" s="154">
        <f>+Q30</f>
        <v>0</v>
      </c>
      <c r="R40" s="154">
        <f>+R30</f>
        <v>0</v>
      </c>
      <c r="S40" s="154">
        <f>+S30</f>
        <v>0</v>
      </c>
      <c r="T40" s="154">
        <f>+T30</f>
        <v>0</v>
      </c>
      <c r="U40" s="157"/>
      <c r="V40" s="121"/>
      <c r="Y40" s="213"/>
      <c r="Z40" s="214"/>
      <c r="AA40" s="214"/>
      <c r="AB40" s="214"/>
      <c r="AC40" s="220"/>
      <c r="AD40" s="221"/>
    </row>
    <row r="41" spans="1:30" ht="24.75" customHeight="1">
      <c r="A41" s="183"/>
      <c r="C41" s="115"/>
      <c r="D41" s="115"/>
      <c r="E41" s="153">
        <f>IF(A41="",0,E29+1)</f>
        <v>0</v>
      </c>
      <c r="F41" s="125">
        <f>IF(A41="",0,IF(ISERROR(VLOOKUP(A41,'Bilgi Giriş Sayfası'!$C$115:$W$1151,5,FALSE)),0,VLOOKUP(A41,'Bilgi Giriş Sayfası'!$C$115:$W$1151,5,FALSE)))</f>
        <v>0</v>
      </c>
      <c r="G41" s="126">
        <f>IF(A41="",0,IF(ISERROR(VLOOKUP(A41,'Bilgi Giriş Sayfası'!$C$115:$W$1151,4,FALSE)),0,VLOOKUP(A41,'Bilgi Giriş Sayfası'!$C$115:$W$1151,4,FALSE)))</f>
        <v>0</v>
      </c>
      <c r="H41" s="127">
        <f>SUMIF('Bilgi Giriş Sayfası'!$F$115:$W$233,G41,'Bilgi Giriş Sayfası'!$S$115:$S$233)</f>
        <v>0</v>
      </c>
      <c r="I41" s="127">
        <f>SUMIF('Bilgi Giriş Sayfası'!$F$115:$W$233,G41,'Bilgi Giriş Sayfası'!$T$115:$T$233)</f>
        <v>0</v>
      </c>
      <c r="J41" s="124">
        <f aca="true" t="shared" si="9" ref="J41:J63">IF(H41=0,0,H41-I41)</f>
        <v>0</v>
      </c>
      <c r="K41" s="128">
        <f>SUMIF('Bilgi Giriş Sayfası'!$F$115:$W$233,G41,'Bilgi Giriş Sayfası'!$W$115:$W$233)</f>
        <v>0</v>
      </c>
      <c r="L41" s="128">
        <f>IF(A41="",0,IF(ISERROR(VLOOKUP(A41,'Bilgi Giriş Sayfası'!$C$115:$AD$1151,7,FALSE)),0,VLOOKUP(A41,'Bilgi Giriş Sayfası'!$C$115:$AD$1151,7,FALSE)+K41))</f>
        <v>0</v>
      </c>
      <c r="M41" s="128"/>
      <c r="N41" s="128">
        <f aca="true" t="shared" si="10" ref="N41:N63">IF(AD41&gt;K41,K41,AD41)</f>
        <v>0</v>
      </c>
      <c r="O41" s="128">
        <f aca="true" t="shared" si="11" ref="O41:O63">K41-N41</f>
        <v>0</v>
      </c>
      <c r="P41" s="128">
        <f>IF(A41="",0,IF(ISERROR(VLOOKUP(A41,'Bilgi Giriş Sayfası'!$C$115:$AD$1151,22,FALSE)),0,VLOOKUP(A41,'Bilgi Giriş Sayfası'!$C$115:$AD$1151,22,FALSE)))</f>
        <v>0</v>
      </c>
      <c r="Q41" s="113">
        <f aca="true" t="shared" si="12" ref="Q41:Q63">ROUND(O41*P41,2)</f>
        <v>0</v>
      </c>
      <c r="R41" s="129">
        <f>ROUND(K41*'Bilgi Giriş Sayfası'!$F$107,2)</f>
        <v>0</v>
      </c>
      <c r="S41" s="129">
        <f aca="true" t="shared" si="13" ref="S41:S63">Q41+R41</f>
        <v>0</v>
      </c>
      <c r="T41" s="129">
        <f aca="true" t="shared" si="14" ref="T41:T63">K41-S41</f>
        <v>0</v>
      </c>
      <c r="U41" s="171">
        <f aca="true" t="shared" si="15" ref="U41:U63">+E41</f>
        <v>0</v>
      </c>
      <c r="V41" s="121"/>
      <c r="W41" s="173">
        <f aca="true" t="shared" si="16" ref="W41:W63">+G41</f>
        <v>0</v>
      </c>
      <c r="X41" s="125">
        <f>IF(A41="",0,IF(ISERROR(VLOOKUP(A41,'Bilgi Giriş Sayfası'!$C$115:$W$1151,8,FALSE)),0,VLOOKUP(A41,'Bilgi Giriş Sayfası'!$C$115:$W$1151,8,FALSE)))</f>
        <v>0</v>
      </c>
      <c r="Y41" s="168"/>
      <c r="Z41" s="105"/>
      <c r="AA41" s="106"/>
      <c r="AB41" s="106"/>
      <c r="AC41" s="167">
        <f>IF(SUM(Z41:AB41)&gt;'Bilgi Giriş Sayfası'!$AX$109,"Dikkat Hatalı Giriş Asg Ücretten Büyük",SUM(Z41:AB41))</f>
        <v>0</v>
      </c>
      <c r="AD41" s="107">
        <f>IF(G41=0,0,IF(Y41="Evet",'Bilgi Giriş Sayfası'!$AX$109,IF(AC41&lt;=0,'Bilgi Giriş Sayfası'!$AX$109-AC41,IF(AC41&gt;0,'Bilgi Giriş Sayfası'!$AX$109-AC41))))</f>
        <v>0</v>
      </c>
    </row>
    <row r="42" spans="1:30" ht="24.75" customHeight="1">
      <c r="A42" s="183"/>
      <c r="C42" s="115"/>
      <c r="D42" s="115"/>
      <c r="E42" s="153">
        <f>IF(A42="",0,E41+1)</f>
        <v>0</v>
      </c>
      <c r="F42" s="125">
        <f>IF(A42="",0,IF(ISERROR(VLOOKUP(A42,'Bilgi Giriş Sayfası'!$C$115:$W$1151,5,FALSE)),0,VLOOKUP(A42,'Bilgi Giriş Sayfası'!$C$115:$W$1151,5,FALSE)))</f>
        <v>0</v>
      </c>
      <c r="G42" s="126">
        <f>IF(A42="",0,IF(ISERROR(VLOOKUP(A42,'Bilgi Giriş Sayfası'!$C$115:$W$1151,4,FALSE)),0,VLOOKUP(A42,'Bilgi Giriş Sayfası'!$C$115:$W$1151,4,FALSE)))</f>
        <v>0</v>
      </c>
      <c r="H42" s="127">
        <f>SUMIF('Bilgi Giriş Sayfası'!$F$115:$W$233,G42,'Bilgi Giriş Sayfası'!$S$115:$S$233)</f>
        <v>0</v>
      </c>
      <c r="I42" s="127">
        <f>SUMIF('Bilgi Giriş Sayfası'!$F$115:$W$233,G42,'Bilgi Giriş Sayfası'!$T$115:$T$233)</f>
        <v>0</v>
      </c>
      <c r="J42" s="124">
        <f t="shared" si="9"/>
        <v>0</v>
      </c>
      <c r="K42" s="128">
        <f>SUMIF('Bilgi Giriş Sayfası'!$F$115:$W$233,G42,'Bilgi Giriş Sayfası'!$W$115:$W$233)</f>
        <v>0</v>
      </c>
      <c r="L42" s="128">
        <f>IF(A42="",0,IF(ISERROR(VLOOKUP(A42,'Bilgi Giriş Sayfası'!$C$115:$AD$1151,7,FALSE)),0,VLOOKUP(A42,'Bilgi Giriş Sayfası'!$C$115:$AD$1151,7,FALSE)+K42))</f>
        <v>0</v>
      </c>
      <c r="M42" s="128"/>
      <c r="N42" s="128">
        <f t="shared" si="10"/>
        <v>0</v>
      </c>
      <c r="O42" s="128">
        <f t="shared" si="11"/>
        <v>0</v>
      </c>
      <c r="P42" s="128">
        <f>IF(A42="",0,IF(ISERROR(VLOOKUP(A42,'Bilgi Giriş Sayfası'!$C$115:$AD$1151,22,FALSE)),0,VLOOKUP(A42,'Bilgi Giriş Sayfası'!$C$115:$AD$1151,22,FALSE)))</f>
        <v>0</v>
      </c>
      <c r="Q42" s="113">
        <f t="shared" si="12"/>
        <v>0</v>
      </c>
      <c r="R42" s="129">
        <f>ROUND(K42*'Bilgi Giriş Sayfası'!$F$107,2)</f>
        <v>0</v>
      </c>
      <c r="S42" s="129">
        <f t="shared" si="13"/>
        <v>0</v>
      </c>
      <c r="T42" s="129">
        <f t="shared" si="14"/>
        <v>0</v>
      </c>
      <c r="U42" s="171">
        <f t="shared" si="15"/>
        <v>0</v>
      </c>
      <c r="V42" s="121"/>
      <c r="W42" s="173">
        <f t="shared" si="16"/>
        <v>0</v>
      </c>
      <c r="X42" s="125">
        <f>IF(A42="",0,IF(ISERROR(VLOOKUP(A42,'Bilgi Giriş Sayfası'!$C$115:$W$1151,8,FALSE)),0,VLOOKUP(A42,'Bilgi Giriş Sayfası'!$C$115:$W$1151,8,FALSE)))</f>
        <v>0</v>
      </c>
      <c r="Y42" s="168"/>
      <c r="Z42" s="105"/>
      <c r="AA42" s="106"/>
      <c r="AB42" s="106"/>
      <c r="AC42" s="167">
        <f>IF(SUM(Z42:AB42)&gt;'Bilgi Giriş Sayfası'!$AX$109,"Dikkat Hatalı Giriş Asg Ücretten Büyük",SUM(Z42:AB42))</f>
        <v>0</v>
      </c>
      <c r="AD42" s="107">
        <f>IF(G42=0,0,IF(Y42="Evet",'Bilgi Giriş Sayfası'!$AX$109,IF(AC42&lt;=0,'Bilgi Giriş Sayfası'!$AX$109-AC42,IF(AC42&gt;0,'Bilgi Giriş Sayfası'!$AX$109-AC42))))</f>
        <v>0</v>
      </c>
    </row>
    <row r="43" spans="1:30" ht="24.75" customHeight="1">
      <c r="A43" s="183"/>
      <c r="C43" s="115"/>
      <c r="D43" s="115"/>
      <c r="E43" s="153">
        <f aca="true" t="shared" si="17" ref="E43:E63">IF(A43="",0,E42+1)</f>
        <v>0</v>
      </c>
      <c r="F43" s="125">
        <f>IF(A43="",0,IF(ISERROR(VLOOKUP(A43,'Bilgi Giriş Sayfası'!$C$115:$W$1151,5,FALSE)),0,VLOOKUP(A43,'Bilgi Giriş Sayfası'!$C$115:$W$1151,5,FALSE)))</f>
        <v>0</v>
      </c>
      <c r="G43" s="126">
        <f>IF(A43="",0,IF(ISERROR(VLOOKUP(A43,'Bilgi Giriş Sayfası'!$C$115:$W$1151,4,FALSE)),0,VLOOKUP(A43,'Bilgi Giriş Sayfası'!$C$115:$W$1151,4,FALSE)))</f>
        <v>0</v>
      </c>
      <c r="H43" s="127">
        <f>SUMIF('Bilgi Giriş Sayfası'!$F$115:$W$233,G43,'Bilgi Giriş Sayfası'!$S$115:$S$233)</f>
        <v>0</v>
      </c>
      <c r="I43" s="127">
        <f>SUMIF('Bilgi Giriş Sayfası'!$F$115:$W$233,G43,'Bilgi Giriş Sayfası'!$T$115:$T$233)</f>
        <v>0</v>
      </c>
      <c r="J43" s="124">
        <f t="shared" si="9"/>
        <v>0</v>
      </c>
      <c r="K43" s="128">
        <f>SUMIF('Bilgi Giriş Sayfası'!$F$115:$W$233,G43,'Bilgi Giriş Sayfası'!$W$115:$W$233)</f>
        <v>0</v>
      </c>
      <c r="L43" s="128">
        <f>IF(A43="",0,IF(ISERROR(VLOOKUP(A43,'Bilgi Giriş Sayfası'!$C$115:$AD$1151,7,FALSE)),0,VLOOKUP(A43,'Bilgi Giriş Sayfası'!$C$115:$AD$1151,7,FALSE)+K43))</f>
        <v>0</v>
      </c>
      <c r="M43" s="128"/>
      <c r="N43" s="128">
        <f t="shared" si="10"/>
        <v>0</v>
      </c>
      <c r="O43" s="128">
        <f t="shared" si="11"/>
        <v>0</v>
      </c>
      <c r="P43" s="128">
        <f>IF(A43="",0,IF(ISERROR(VLOOKUP(A43,'Bilgi Giriş Sayfası'!$C$115:$AD$1151,22,FALSE)),0,VLOOKUP(A43,'Bilgi Giriş Sayfası'!$C$115:$AD$1151,22,FALSE)))</f>
        <v>0</v>
      </c>
      <c r="Q43" s="113">
        <f t="shared" si="12"/>
        <v>0</v>
      </c>
      <c r="R43" s="129">
        <f>ROUND(K43*'Bilgi Giriş Sayfası'!$F$107,2)</f>
        <v>0</v>
      </c>
      <c r="S43" s="129">
        <f t="shared" si="13"/>
        <v>0</v>
      </c>
      <c r="T43" s="129">
        <f t="shared" si="14"/>
        <v>0</v>
      </c>
      <c r="U43" s="171">
        <f t="shared" si="15"/>
        <v>0</v>
      </c>
      <c r="V43" s="121"/>
      <c r="W43" s="173">
        <f t="shared" si="16"/>
        <v>0</v>
      </c>
      <c r="X43" s="125">
        <f>IF(A43="",0,IF(ISERROR(VLOOKUP(A43,'Bilgi Giriş Sayfası'!$C$115:$W$1151,8,FALSE)),0,VLOOKUP(A43,'Bilgi Giriş Sayfası'!$C$115:$W$1151,8,FALSE)))</f>
        <v>0</v>
      </c>
      <c r="Y43" s="168"/>
      <c r="Z43" s="105"/>
      <c r="AA43" s="106"/>
      <c r="AB43" s="106"/>
      <c r="AC43" s="167">
        <f>IF(SUM(Z43:AB43)&gt;'Bilgi Giriş Sayfası'!$AX$109,"Dikkat Hatalı Giriş Asg Ücretten Büyük",SUM(Z43:AB43))</f>
        <v>0</v>
      </c>
      <c r="AD43" s="107">
        <f>IF(G43=0,0,IF(Y43="Evet",'Bilgi Giriş Sayfası'!$AX$109,IF(AC43&lt;=0,'Bilgi Giriş Sayfası'!$AX$109-AC43,IF(AC43&gt;0,'Bilgi Giriş Sayfası'!$AX$109-AC43))))</f>
        <v>0</v>
      </c>
    </row>
    <row r="44" spans="1:30" ht="24.75" customHeight="1">
      <c r="A44" s="183"/>
      <c r="C44" s="115"/>
      <c r="D44" s="115"/>
      <c r="E44" s="153">
        <f t="shared" si="17"/>
        <v>0</v>
      </c>
      <c r="F44" s="125">
        <f>IF(A44="",0,IF(ISERROR(VLOOKUP(A44,'Bilgi Giriş Sayfası'!$C$115:$W$1151,5,FALSE)),0,VLOOKUP(A44,'Bilgi Giriş Sayfası'!$C$115:$W$1151,5,FALSE)))</f>
        <v>0</v>
      </c>
      <c r="G44" s="126">
        <f>IF(A44="",0,IF(ISERROR(VLOOKUP(A44,'Bilgi Giriş Sayfası'!$C$115:$W$1151,4,FALSE)),0,VLOOKUP(A44,'Bilgi Giriş Sayfası'!$C$115:$W$1151,4,FALSE)))</f>
        <v>0</v>
      </c>
      <c r="H44" s="127">
        <f>SUMIF('Bilgi Giriş Sayfası'!$F$115:$W$233,G44,'Bilgi Giriş Sayfası'!$S$115:$S$233)</f>
        <v>0</v>
      </c>
      <c r="I44" s="127">
        <f>SUMIF('Bilgi Giriş Sayfası'!$F$115:$W$233,G44,'Bilgi Giriş Sayfası'!$T$115:$T$233)</f>
        <v>0</v>
      </c>
      <c r="J44" s="124">
        <f t="shared" si="9"/>
        <v>0</v>
      </c>
      <c r="K44" s="128">
        <f>SUMIF('Bilgi Giriş Sayfası'!$F$115:$W$233,G44,'Bilgi Giriş Sayfası'!$W$115:$W$233)</f>
        <v>0</v>
      </c>
      <c r="L44" s="128">
        <f>IF(A44="",0,IF(ISERROR(VLOOKUP(A44,'Bilgi Giriş Sayfası'!$C$115:$AD$1151,7,FALSE)),0,VLOOKUP(A44,'Bilgi Giriş Sayfası'!$C$115:$AD$1151,7,FALSE)+K44))</f>
        <v>0</v>
      </c>
      <c r="M44" s="128"/>
      <c r="N44" s="128">
        <f t="shared" si="10"/>
        <v>0</v>
      </c>
      <c r="O44" s="128">
        <f t="shared" si="11"/>
        <v>0</v>
      </c>
      <c r="P44" s="128">
        <f>IF(A44="",0,IF(ISERROR(VLOOKUP(A44,'Bilgi Giriş Sayfası'!$C$115:$AD$1151,22,FALSE)),0,VLOOKUP(A44,'Bilgi Giriş Sayfası'!$C$115:$AD$1151,22,FALSE)))</f>
        <v>0</v>
      </c>
      <c r="Q44" s="113">
        <f t="shared" si="12"/>
        <v>0</v>
      </c>
      <c r="R44" s="129">
        <f>ROUND(K44*'Bilgi Giriş Sayfası'!$F$107,2)</f>
        <v>0</v>
      </c>
      <c r="S44" s="129">
        <f t="shared" si="13"/>
        <v>0</v>
      </c>
      <c r="T44" s="129">
        <f t="shared" si="14"/>
        <v>0</v>
      </c>
      <c r="U44" s="171">
        <f t="shared" si="15"/>
        <v>0</v>
      </c>
      <c r="V44" s="121"/>
      <c r="W44" s="173">
        <f t="shared" si="16"/>
        <v>0</v>
      </c>
      <c r="X44" s="125">
        <f>IF(A44="",0,IF(ISERROR(VLOOKUP(A44,'Bilgi Giriş Sayfası'!$C$115:$W$1151,8,FALSE)),0,VLOOKUP(A44,'Bilgi Giriş Sayfası'!$C$115:$W$1151,8,FALSE)))</f>
        <v>0</v>
      </c>
      <c r="Y44" s="168"/>
      <c r="Z44" s="105"/>
      <c r="AA44" s="106"/>
      <c r="AB44" s="106"/>
      <c r="AC44" s="167">
        <f>IF(SUM(Z44:AB44)&gt;'Bilgi Giriş Sayfası'!$AX$109,"Dikkat Hatalı Giriş Asg Ücretten Büyük",SUM(Z44:AB44))</f>
        <v>0</v>
      </c>
      <c r="AD44" s="107">
        <f>IF(G44=0,0,IF(Y44="Evet",'Bilgi Giriş Sayfası'!$AX$109,IF(AC44&lt;=0,'Bilgi Giriş Sayfası'!$AX$109-AC44,IF(AC44&gt;0,'Bilgi Giriş Sayfası'!$AX$109-AC44))))</f>
        <v>0</v>
      </c>
    </row>
    <row r="45" spans="1:30" ht="24.75" customHeight="1">
      <c r="A45" s="183"/>
      <c r="C45" s="115"/>
      <c r="D45" s="115"/>
      <c r="E45" s="153">
        <f t="shared" si="17"/>
        <v>0</v>
      </c>
      <c r="F45" s="125">
        <f>IF(A45="",0,IF(ISERROR(VLOOKUP(A45,'Bilgi Giriş Sayfası'!$C$115:$W$1151,5,FALSE)),0,VLOOKUP(A45,'Bilgi Giriş Sayfası'!$C$115:$W$1151,5,FALSE)))</f>
        <v>0</v>
      </c>
      <c r="G45" s="126">
        <f>IF(A45="",0,IF(ISERROR(VLOOKUP(A45,'Bilgi Giriş Sayfası'!$C$115:$W$1151,4,FALSE)),0,VLOOKUP(A45,'Bilgi Giriş Sayfası'!$C$115:$W$1151,4,FALSE)))</f>
        <v>0</v>
      </c>
      <c r="H45" s="127">
        <f>SUMIF('Bilgi Giriş Sayfası'!$F$115:$W$233,G45,'Bilgi Giriş Sayfası'!$S$115:$S$233)</f>
        <v>0</v>
      </c>
      <c r="I45" s="127">
        <f>SUMIF('Bilgi Giriş Sayfası'!$F$115:$W$233,G45,'Bilgi Giriş Sayfası'!$T$115:$T$233)</f>
        <v>0</v>
      </c>
      <c r="J45" s="124">
        <f t="shared" si="9"/>
        <v>0</v>
      </c>
      <c r="K45" s="128">
        <f>SUMIF('Bilgi Giriş Sayfası'!$F$115:$W$233,G45,'Bilgi Giriş Sayfası'!$W$115:$W$233)</f>
        <v>0</v>
      </c>
      <c r="L45" s="128">
        <f>IF(A45="",0,IF(ISERROR(VLOOKUP(A45,'Bilgi Giriş Sayfası'!$C$115:$AD$1151,7,FALSE)),0,VLOOKUP(A45,'Bilgi Giriş Sayfası'!$C$115:$AD$1151,7,FALSE)+K45))</f>
        <v>0</v>
      </c>
      <c r="M45" s="128"/>
      <c r="N45" s="128">
        <f t="shared" si="10"/>
        <v>0</v>
      </c>
      <c r="O45" s="128">
        <f t="shared" si="11"/>
        <v>0</v>
      </c>
      <c r="P45" s="128">
        <f>IF(A45="",0,IF(ISERROR(VLOOKUP(A45,'Bilgi Giriş Sayfası'!$C$115:$AD$1151,22,FALSE)),0,VLOOKUP(A45,'Bilgi Giriş Sayfası'!$C$115:$AD$1151,22,FALSE)))</f>
        <v>0</v>
      </c>
      <c r="Q45" s="113">
        <f t="shared" si="12"/>
        <v>0</v>
      </c>
      <c r="R45" s="129">
        <f>ROUND(K45*'Bilgi Giriş Sayfası'!$F$107,2)</f>
        <v>0</v>
      </c>
      <c r="S45" s="129">
        <f t="shared" si="13"/>
        <v>0</v>
      </c>
      <c r="T45" s="129">
        <f t="shared" si="14"/>
        <v>0</v>
      </c>
      <c r="U45" s="171">
        <f t="shared" si="15"/>
        <v>0</v>
      </c>
      <c r="V45" s="121"/>
      <c r="W45" s="173">
        <f t="shared" si="16"/>
        <v>0</v>
      </c>
      <c r="X45" s="125">
        <f>IF(A45="",0,IF(ISERROR(VLOOKUP(A45,'Bilgi Giriş Sayfası'!$C$115:$W$1151,8,FALSE)),0,VLOOKUP(A45,'Bilgi Giriş Sayfası'!$C$115:$W$1151,8,FALSE)))</f>
        <v>0</v>
      </c>
      <c r="Y45" s="168"/>
      <c r="Z45" s="105"/>
      <c r="AA45" s="106"/>
      <c r="AB45" s="106"/>
      <c r="AC45" s="167">
        <f>IF(SUM(Z45:AB45)&gt;'Bilgi Giriş Sayfası'!$AX$109,"Dikkat Hatalı Giriş Asg Ücretten Büyük",SUM(Z45:AB45))</f>
        <v>0</v>
      </c>
      <c r="AD45" s="107">
        <f>IF(G45=0,0,IF(Y45="Evet",'Bilgi Giriş Sayfası'!$AX$109,IF(AC45&lt;=0,'Bilgi Giriş Sayfası'!$AX$109-AC45,IF(AC45&gt;0,'Bilgi Giriş Sayfası'!$AX$109-AC45))))</f>
        <v>0</v>
      </c>
    </row>
    <row r="46" spans="1:30" ht="24.75" customHeight="1">
      <c r="A46" s="183"/>
      <c r="C46" s="115"/>
      <c r="D46" s="115"/>
      <c r="E46" s="153">
        <f t="shared" si="17"/>
        <v>0</v>
      </c>
      <c r="F46" s="125">
        <f>IF(A46="",0,IF(ISERROR(VLOOKUP(A46,'Bilgi Giriş Sayfası'!$C$115:$W$1151,5,FALSE)),0,VLOOKUP(A46,'Bilgi Giriş Sayfası'!$C$115:$W$1151,5,FALSE)))</f>
        <v>0</v>
      </c>
      <c r="G46" s="126">
        <f>IF(A46="",0,IF(ISERROR(VLOOKUP(A46,'Bilgi Giriş Sayfası'!$C$115:$W$1151,4,FALSE)),0,VLOOKUP(A46,'Bilgi Giriş Sayfası'!$C$115:$W$1151,4,FALSE)))</f>
        <v>0</v>
      </c>
      <c r="H46" s="127">
        <f>SUMIF('Bilgi Giriş Sayfası'!$F$115:$W$233,G46,'Bilgi Giriş Sayfası'!$S$115:$S$233)</f>
        <v>0</v>
      </c>
      <c r="I46" s="127">
        <f>SUMIF('Bilgi Giriş Sayfası'!$F$115:$W$233,G46,'Bilgi Giriş Sayfası'!$T$115:$T$233)</f>
        <v>0</v>
      </c>
      <c r="J46" s="124">
        <f t="shared" si="9"/>
        <v>0</v>
      </c>
      <c r="K46" s="128">
        <f>SUMIF('Bilgi Giriş Sayfası'!$F$115:$W$233,G46,'Bilgi Giriş Sayfası'!$W$115:$W$233)</f>
        <v>0</v>
      </c>
      <c r="L46" s="128">
        <f>IF(A46="",0,IF(ISERROR(VLOOKUP(A46,'Bilgi Giriş Sayfası'!$C$115:$AD$1151,7,FALSE)),0,VLOOKUP(A46,'Bilgi Giriş Sayfası'!$C$115:$AD$1151,7,FALSE)+K46))</f>
        <v>0</v>
      </c>
      <c r="M46" s="128"/>
      <c r="N46" s="128">
        <f t="shared" si="10"/>
        <v>0</v>
      </c>
      <c r="O46" s="128">
        <f t="shared" si="11"/>
        <v>0</v>
      </c>
      <c r="P46" s="128">
        <f>IF(A46="",0,IF(ISERROR(VLOOKUP(A46,'Bilgi Giriş Sayfası'!$C$115:$AD$1151,22,FALSE)),0,VLOOKUP(A46,'Bilgi Giriş Sayfası'!$C$115:$AD$1151,22,FALSE)))</f>
        <v>0</v>
      </c>
      <c r="Q46" s="113">
        <f t="shared" si="12"/>
        <v>0</v>
      </c>
      <c r="R46" s="129">
        <f>ROUND(K46*'Bilgi Giriş Sayfası'!$F$107,2)</f>
        <v>0</v>
      </c>
      <c r="S46" s="129">
        <f t="shared" si="13"/>
        <v>0</v>
      </c>
      <c r="T46" s="129">
        <f t="shared" si="14"/>
        <v>0</v>
      </c>
      <c r="U46" s="171">
        <f t="shared" si="15"/>
        <v>0</v>
      </c>
      <c r="V46" s="121"/>
      <c r="W46" s="173">
        <f t="shared" si="16"/>
        <v>0</v>
      </c>
      <c r="X46" s="125">
        <f>IF(A46="",0,IF(ISERROR(VLOOKUP(A46,'Bilgi Giriş Sayfası'!$C$115:$W$1151,8,FALSE)),0,VLOOKUP(A46,'Bilgi Giriş Sayfası'!$C$115:$W$1151,8,FALSE)))</f>
        <v>0</v>
      </c>
      <c r="Y46" s="168"/>
      <c r="Z46" s="105"/>
      <c r="AA46" s="106"/>
      <c r="AB46" s="106"/>
      <c r="AC46" s="167">
        <f>IF(SUM(Z46:AB46)&gt;'Bilgi Giriş Sayfası'!$AX$109,"Dikkat Hatalı Giriş Asg Ücretten Büyük",SUM(Z46:AB46))</f>
        <v>0</v>
      </c>
      <c r="AD46" s="107">
        <f>IF(G46=0,0,IF(Y46="Evet",'Bilgi Giriş Sayfası'!$AX$109,IF(AC46&lt;=0,'Bilgi Giriş Sayfası'!$AX$109-AC46,IF(AC46&gt;0,'Bilgi Giriş Sayfası'!$AX$109-AC46))))</f>
        <v>0</v>
      </c>
    </row>
    <row r="47" spans="1:30" ht="24.75" customHeight="1">
      <c r="A47" s="183"/>
      <c r="C47" s="115"/>
      <c r="D47" s="115"/>
      <c r="E47" s="153">
        <f t="shared" si="17"/>
        <v>0</v>
      </c>
      <c r="F47" s="125">
        <f>IF(A47="",0,IF(ISERROR(VLOOKUP(A47,'Bilgi Giriş Sayfası'!$C$115:$W$1151,5,FALSE)),0,VLOOKUP(A47,'Bilgi Giriş Sayfası'!$C$115:$W$1151,5,FALSE)))</f>
        <v>0</v>
      </c>
      <c r="G47" s="126">
        <f>IF(A47="",0,IF(ISERROR(VLOOKUP(A47,'Bilgi Giriş Sayfası'!$C$115:$W$1151,4,FALSE)),0,VLOOKUP(A47,'Bilgi Giriş Sayfası'!$C$115:$W$1151,4,FALSE)))</f>
        <v>0</v>
      </c>
      <c r="H47" s="127">
        <f>SUMIF('Bilgi Giriş Sayfası'!$F$115:$W$233,G47,'Bilgi Giriş Sayfası'!$S$115:$S$233)</f>
        <v>0</v>
      </c>
      <c r="I47" s="127">
        <f>SUMIF('Bilgi Giriş Sayfası'!$F$115:$W$233,G47,'Bilgi Giriş Sayfası'!$T$115:$T$233)</f>
        <v>0</v>
      </c>
      <c r="J47" s="124">
        <f t="shared" si="9"/>
        <v>0</v>
      </c>
      <c r="K47" s="128">
        <f>SUMIF('Bilgi Giriş Sayfası'!$F$115:$W$233,G47,'Bilgi Giriş Sayfası'!$W$115:$W$233)</f>
        <v>0</v>
      </c>
      <c r="L47" s="128">
        <f>IF(A47="",0,IF(ISERROR(VLOOKUP(A47,'Bilgi Giriş Sayfası'!$C$115:$AD$1151,7,FALSE)),0,VLOOKUP(A47,'Bilgi Giriş Sayfası'!$C$115:$AD$1151,7,FALSE)+K47))</f>
        <v>0</v>
      </c>
      <c r="M47" s="128"/>
      <c r="N47" s="128">
        <f t="shared" si="10"/>
        <v>0</v>
      </c>
      <c r="O47" s="128">
        <f t="shared" si="11"/>
        <v>0</v>
      </c>
      <c r="P47" s="128">
        <f>IF(A47="",0,IF(ISERROR(VLOOKUP(A47,'Bilgi Giriş Sayfası'!$C$115:$AD$1151,22,FALSE)),0,VLOOKUP(A47,'Bilgi Giriş Sayfası'!$C$115:$AD$1151,22,FALSE)))</f>
        <v>0</v>
      </c>
      <c r="Q47" s="113">
        <f t="shared" si="12"/>
        <v>0</v>
      </c>
      <c r="R47" s="129">
        <f>ROUND(K47*'Bilgi Giriş Sayfası'!$F$107,2)</f>
        <v>0</v>
      </c>
      <c r="S47" s="129">
        <f t="shared" si="13"/>
        <v>0</v>
      </c>
      <c r="T47" s="129">
        <f t="shared" si="14"/>
        <v>0</v>
      </c>
      <c r="U47" s="171">
        <f t="shared" si="15"/>
        <v>0</v>
      </c>
      <c r="V47" s="121"/>
      <c r="W47" s="173">
        <f t="shared" si="16"/>
        <v>0</v>
      </c>
      <c r="X47" s="125">
        <f>IF(A47="",0,IF(ISERROR(VLOOKUP(A47,'Bilgi Giriş Sayfası'!$C$115:$W$1151,8,FALSE)),0,VLOOKUP(A47,'Bilgi Giriş Sayfası'!$C$115:$W$1151,8,FALSE)))</f>
        <v>0</v>
      </c>
      <c r="Y47" s="168"/>
      <c r="Z47" s="105"/>
      <c r="AA47" s="106"/>
      <c r="AB47" s="106"/>
      <c r="AC47" s="167">
        <f>IF(SUM(Z47:AB47)&gt;'Bilgi Giriş Sayfası'!$AX$109,"Dikkat Hatalı Giriş Asg Ücretten Büyük",SUM(Z47:AB47))</f>
        <v>0</v>
      </c>
      <c r="AD47" s="107">
        <f>IF(G47=0,0,IF(Y47="Evet",'Bilgi Giriş Sayfası'!$AX$109,IF(AC47&lt;=0,'Bilgi Giriş Sayfası'!$AX$109-AC47,IF(AC47&gt;0,'Bilgi Giriş Sayfası'!$AX$109-AC47))))</f>
        <v>0</v>
      </c>
    </row>
    <row r="48" spans="1:30" ht="24.75" customHeight="1">
      <c r="A48" s="183"/>
      <c r="C48" s="115"/>
      <c r="D48" s="115"/>
      <c r="E48" s="153">
        <f t="shared" si="17"/>
        <v>0</v>
      </c>
      <c r="F48" s="125">
        <f>IF(A48="",0,IF(ISERROR(VLOOKUP(A48,'Bilgi Giriş Sayfası'!$C$115:$W$1151,5,FALSE)),0,VLOOKUP(A48,'Bilgi Giriş Sayfası'!$C$115:$W$1151,5,FALSE)))</f>
        <v>0</v>
      </c>
      <c r="G48" s="126">
        <f>IF(A48="",0,IF(ISERROR(VLOOKUP(A48,'Bilgi Giriş Sayfası'!$C$115:$W$1151,4,FALSE)),0,VLOOKUP(A48,'Bilgi Giriş Sayfası'!$C$115:$W$1151,4,FALSE)))</f>
        <v>0</v>
      </c>
      <c r="H48" s="127">
        <f>SUMIF('Bilgi Giriş Sayfası'!$F$115:$W$233,G48,'Bilgi Giriş Sayfası'!$S$115:$S$233)</f>
        <v>0</v>
      </c>
      <c r="I48" s="127">
        <f>SUMIF('Bilgi Giriş Sayfası'!$F$115:$W$233,G48,'Bilgi Giriş Sayfası'!$T$115:$T$233)</f>
        <v>0</v>
      </c>
      <c r="J48" s="124">
        <f t="shared" si="9"/>
        <v>0</v>
      </c>
      <c r="K48" s="128">
        <f>SUMIF('Bilgi Giriş Sayfası'!$F$115:$W$233,G48,'Bilgi Giriş Sayfası'!$W$115:$W$233)</f>
        <v>0</v>
      </c>
      <c r="L48" s="128">
        <f>IF(A48="",0,IF(ISERROR(VLOOKUP(A48,'Bilgi Giriş Sayfası'!$C$115:$AD$1151,7,FALSE)),0,VLOOKUP(A48,'Bilgi Giriş Sayfası'!$C$115:$AD$1151,7,FALSE)+K48))</f>
        <v>0</v>
      </c>
      <c r="M48" s="128"/>
      <c r="N48" s="128">
        <f t="shared" si="10"/>
        <v>0</v>
      </c>
      <c r="O48" s="128">
        <f t="shared" si="11"/>
        <v>0</v>
      </c>
      <c r="P48" s="128">
        <f>IF(A48="",0,IF(ISERROR(VLOOKUP(A48,'Bilgi Giriş Sayfası'!$C$115:$AD$1151,22,FALSE)),0,VLOOKUP(A48,'Bilgi Giriş Sayfası'!$C$115:$AD$1151,22,FALSE)))</f>
        <v>0</v>
      </c>
      <c r="Q48" s="113">
        <f t="shared" si="12"/>
        <v>0</v>
      </c>
      <c r="R48" s="129">
        <f>ROUND(K48*'Bilgi Giriş Sayfası'!$F$107,2)</f>
        <v>0</v>
      </c>
      <c r="S48" s="129">
        <f t="shared" si="13"/>
        <v>0</v>
      </c>
      <c r="T48" s="129">
        <f t="shared" si="14"/>
        <v>0</v>
      </c>
      <c r="U48" s="171">
        <f t="shared" si="15"/>
        <v>0</v>
      </c>
      <c r="V48" s="121"/>
      <c r="W48" s="173">
        <f t="shared" si="16"/>
        <v>0</v>
      </c>
      <c r="X48" s="125">
        <f>IF(A48="",0,IF(ISERROR(VLOOKUP(A48,'Bilgi Giriş Sayfası'!$C$115:$W$1151,8,FALSE)),0,VLOOKUP(A48,'Bilgi Giriş Sayfası'!$C$115:$W$1151,8,FALSE)))</f>
        <v>0</v>
      </c>
      <c r="Y48" s="168"/>
      <c r="Z48" s="105"/>
      <c r="AA48" s="106"/>
      <c r="AB48" s="106"/>
      <c r="AC48" s="167">
        <f>IF(SUM(Z48:AB48)&gt;'Bilgi Giriş Sayfası'!$AX$109,"Dikkat Hatalı Giriş Asg Ücretten Büyük",SUM(Z48:AB48))</f>
        <v>0</v>
      </c>
      <c r="AD48" s="107">
        <f>IF(G48=0,0,IF(Y48="Evet",'Bilgi Giriş Sayfası'!$AX$109,IF(AC48&lt;=0,'Bilgi Giriş Sayfası'!$AX$109-AC48,IF(AC48&gt;0,'Bilgi Giriş Sayfası'!$AX$109-AC48))))</f>
        <v>0</v>
      </c>
    </row>
    <row r="49" spans="1:30" ht="24.75" customHeight="1">
      <c r="A49" s="183"/>
      <c r="C49" s="115"/>
      <c r="D49" s="115"/>
      <c r="E49" s="153">
        <f t="shared" si="17"/>
        <v>0</v>
      </c>
      <c r="F49" s="125">
        <f>IF(A49="",0,IF(ISERROR(VLOOKUP(A49,'Bilgi Giriş Sayfası'!$C$115:$W$1151,5,FALSE)),0,VLOOKUP(A49,'Bilgi Giriş Sayfası'!$C$115:$W$1151,5,FALSE)))</f>
        <v>0</v>
      </c>
      <c r="G49" s="126">
        <f>IF(A49="",0,IF(ISERROR(VLOOKUP(A49,'Bilgi Giriş Sayfası'!$C$115:$W$1151,4,FALSE)),0,VLOOKUP(A49,'Bilgi Giriş Sayfası'!$C$115:$W$1151,4,FALSE)))</f>
        <v>0</v>
      </c>
      <c r="H49" s="127">
        <f>SUMIF('Bilgi Giriş Sayfası'!$F$115:$W$233,G49,'Bilgi Giriş Sayfası'!$S$115:$S$233)</f>
        <v>0</v>
      </c>
      <c r="I49" s="127">
        <f>SUMIF('Bilgi Giriş Sayfası'!$F$115:$W$233,G49,'Bilgi Giriş Sayfası'!$T$115:$T$233)</f>
        <v>0</v>
      </c>
      <c r="J49" s="124">
        <f t="shared" si="9"/>
        <v>0</v>
      </c>
      <c r="K49" s="128">
        <f>SUMIF('Bilgi Giriş Sayfası'!$F$115:$W$233,G49,'Bilgi Giriş Sayfası'!$W$115:$W$233)</f>
        <v>0</v>
      </c>
      <c r="L49" s="128">
        <f>IF(A49="",0,IF(ISERROR(VLOOKUP(A49,'Bilgi Giriş Sayfası'!$C$115:$AD$1151,7,FALSE)),0,VLOOKUP(A49,'Bilgi Giriş Sayfası'!$C$115:$AD$1151,7,FALSE)+K49))</f>
        <v>0</v>
      </c>
      <c r="M49" s="128"/>
      <c r="N49" s="128">
        <f t="shared" si="10"/>
        <v>0</v>
      </c>
      <c r="O49" s="128">
        <f t="shared" si="11"/>
        <v>0</v>
      </c>
      <c r="P49" s="128">
        <f>IF(A49="",0,IF(ISERROR(VLOOKUP(A49,'Bilgi Giriş Sayfası'!$C$115:$AD$1151,22,FALSE)),0,VLOOKUP(A49,'Bilgi Giriş Sayfası'!$C$115:$AD$1151,22,FALSE)))</f>
        <v>0</v>
      </c>
      <c r="Q49" s="113">
        <f t="shared" si="12"/>
        <v>0</v>
      </c>
      <c r="R49" s="129">
        <f>ROUND(K49*'Bilgi Giriş Sayfası'!$F$107,2)</f>
        <v>0</v>
      </c>
      <c r="S49" s="129">
        <f t="shared" si="13"/>
        <v>0</v>
      </c>
      <c r="T49" s="129">
        <f t="shared" si="14"/>
        <v>0</v>
      </c>
      <c r="U49" s="171">
        <f t="shared" si="15"/>
        <v>0</v>
      </c>
      <c r="V49" s="121"/>
      <c r="W49" s="173">
        <f t="shared" si="16"/>
        <v>0</v>
      </c>
      <c r="X49" s="125">
        <f>IF(A49="",0,IF(ISERROR(VLOOKUP(A49,'Bilgi Giriş Sayfası'!$C$115:$W$1151,8,FALSE)),0,VLOOKUP(A49,'Bilgi Giriş Sayfası'!$C$115:$W$1151,8,FALSE)))</f>
        <v>0</v>
      </c>
      <c r="Y49" s="168"/>
      <c r="Z49" s="105"/>
      <c r="AA49" s="106"/>
      <c r="AB49" s="106"/>
      <c r="AC49" s="167">
        <f>IF(SUM(Z49:AB49)&gt;'Bilgi Giriş Sayfası'!$AX$109,"Dikkat Hatalı Giriş Asg Ücretten Büyük",SUM(Z49:AB49))</f>
        <v>0</v>
      </c>
      <c r="AD49" s="107">
        <f>IF(G49=0,0,IF(Y49="Evet",'Bilgi Giriş Sayfası'!$AX$109,IF(AC49&lt;=0,'Bilgi Giriş Sayfası'!$AX$109-AC49,IF(AC49&gt;0,'Bilgi Giriş Sayfası'!$AX$109-AC49))))</f>
        <v>0</v>
      </c>
    </row>
    <row r="50" spans="1:30" ht="24.75" customHeight="1">
      <c r="A50" s="183"/>
      <c r="C50" s="115"/>
      <c r="D50" s="115"/>
      <c r="E50" s="153">
        <f t="shared" si="17"/>
        <v>0</v>
      </c>
      <c r="F50" s="125">
        <f>IF(A50="",0,IF(ISERROR(VLOOKUP(A50,'Bilgi Giriş Sayfası'!$C$115:$W$1151,5,FALSE)),0,VLOOKUP(A50,'Bilgi Giriş Sayfası'!$C$115:$W$1151,5,FALSE)))</f>
        <v>0</v>
      </c>
      <c r="G50" s="126">
        <f>IF(A50="",0,IF(ISERROR(VLOOKUP(A50,'Bilgi Giriş Sayfası'!$C$115:$W$1151,4,FALSE)),0,VLOOKUP(A50,'Bilgi Giriş Sayfası'!$C$115:$W$1151,4,FALSE)))</f>
        <v>0</v>
      </c>
      <c r="H50" s="127">
        <f>SUMIF('Bilgi Giriş Sayfası'!$F$115:$W$233,G50,'Bilgi Giriş Sayfası'!$S$115:$S$233)</f>
        <v>0</v>
      </c>
      <c r="I50" s="127">
        <f>SUMIF('Bilgi Giriş Sayfası'!$F$115:$W$233,G50,'Bilgi Giriş Sayfası'!$T$115:$T$233)</f>
        <v>0</v>
      </c>
      <c r="J50" s="124">
        <f t="shared" si="9"/>
        <v>0</v>
      </c>
      <c r="K50" s="128">
        <f>SUMIF('Bilgi Giriş Sayfası'!$F$115:$W$233,G50,'Bilgi Giriş Sayfası'!$W$115:$W$233)</f>
        <v>0</v>
      </c>
      <c r="L50" s="128">
        <f>IF(A50="",0,IF(ISERROR(VLOOKUP(A50,'Bilgi Giriş Sayfası'!$C$115:$AD$1151,7,FALSE)),0,VLOOKUP(A50,'Bilgi Giriş Sayfası'!$C$115:$AD$1151,7,FALSE)+K50))</f>
        <v>0</v>
      </c>
      <c r="M50" s="128"/>
      <c r="N50" s="128">
        <f t="shared" si="10"/>
        <v>0</v>
      </c>
      <c r="O50" s="128">
        <f t="shared" si="11"/>
        <v>0</v>
      </c>
      <c r="P50" s="128">
        <f>IF(A50="",0,IF(ISERROR(VLOOKUP(A50,'Bilgi Giriş Sayfası'!$C$115:$AD$1151,22,FALSE)),0,VLOOKUP(A50,'Bilgi Giriş Sayfası'!$C$115:$AD$1151,22,FALSE)))</f>
        <v>0</v>
      </c>
      <c r="Q50" s="113">
        <f t="shared" si="12"/>
        <v>0</v>
      </c>
      <c r="R50" s="129">
        <f>ROUND(K50*'Bilgi Giriş Sayfası'!$F$107,2)</f>
        <v>0</v>
      </c>
      <c r="S50" s="129">
        <f t="shared" si="13"/>
        <v>0</v>
      </c>
      <c r="T50" s="129">
        <f t="shared" si="14"/>
        <v>0</v>
      </c>
      <c r="U50" s="171">
        <f t="shared" si="15"/>
        <v>0</v>
      </c>
      <c r="V50" s="121"/>
      <c r="W50" s="173">
        <f t="shared" si="16"/>
        <v>0</v>
      </c>
      <c r="X50" s="125">
        <f>IF(A50="",0,IF(ISERROR(VLOOKUP(A50,'Bilgi Giriş Sayfası'!$C$115:$W$1151,8,FALSE)),0,VLOOKUP(A50,'Bilgi Giriş Sayfası'!$C$115:$W$1151,8,FALSE)))</f>
        <v>0</v>
      </c>
      <c r="Y50" s="168"/>
      <c r="Z50" s="105"/>
      <c r="AA50" s="106"/>
      <c r="AB50" s="106"/>
      <c r="AC50" s="167">
        <f>IF(SUM(Z50:AB50)&gt;'Bilgi Giriş Sayfası'!$AX$109,"Dikkat Hatalı Giriş Asg Ücretten Büyük",SUM(Z50:AB50))</f>
        <v>0</v>
      </c>
      <c r="AD50" s="107">
        <f>IF(G50=0,0,IF(Y50="Evet",'Bilgi Giriş Sayfası'!$AX$109,IF(AC50&lt;=0,'Bilgi Giriş Sayfası'!$AX$109-AC50,IF(AC50&gt;0,'Bilgi Giriş Sayfası'!$AX$109-AC50))))</f>
        <v>0</v>
      </c>
    </row>
    <row r="51" spans="1:30" ht="24.75" customHeight="1">
      <c r="A51" s="183"/>
      <c r="C51" s="115"/>
      <c r="D51" s="115"/>
      <c r="E51" s="153">
        <f t="shared" si="17"/>
        <v>0</v>
      </c>
      <c r="F51" s="125">
        <f>IF(A51="",0,IF(ISERROR(VLOOKUP(A51,'Bilgi Giriş Sayfası'!$C$115:$W$1151,5,FALSE)),0,VLOOKUP(A51,'Bilgi Giriş Sayfası'!$C$115:$W$1151,5,FALSE)))</f>
        <v>0</v>
      </c>
      <c r="G51" s="126">
        <f>IF(A51="",0,IF(ISERROR(VLOOKUP(A51,'Bilgi Giriş Sayfası'!$C$115:$W$1151,4,FALSE)),0,VLOOKUP(A51,'Bilgi Giriş Sayfası'!$C$115:$W$1151,4,FALSE)))</f>
        <v>0</v>
      </c>
      <c r="H51" s="127">
        <f>SUMIF('Bilgi Giriş Sayfası'!$F$115:$W$233,G51,'Bilgi Giriş Sayfası'!$S$115:$S$233)</f>
        <v>0</v>
      </c>
      <c r="I51" s="127">
        <f>SUMIF('Bilgi Giriş Sayfası'!$F$115:$W$233,G51,'Bilgi Giriş Sayfası'!$T$115:$T$233)</f>
        <v>0</v>
      </c>
      <c r="J51" s="124">
        <f t="shared" si="9"/>
        <v>0</v>
      </c>
      <c r="K51" s="128">
        <f>SUMIF('Bilgi Giriş Sayfası'!$F$115:$W$233,G51,'Bilgi Giriş Sayfası'!$W$115:$W$233)</f>
        <v>0</v>
      </c>
      <c r="L51" s="128">
        <f>IF(A51="",0,IF(ISERROR(VLOOKUP(A51,'Bilgi Giriş Sayfası'!$C$115:$AD$1151,7,FALSE)),0,VLOOKUP(A51,'Bilgi Giriş Sayfası'!$C$115:$AD$1151,7,FALSE)+K51))</f>
        <v>0</v>
      </c>
      <c r="M51" s="128"/>
      <c r="N51" s="128">
        <f t="shared" si="10"/>
        <v>0</v>
      </c>
      <c r="O51" s="128">
        <f t="shared" si="11"/>
        <v>0</v>
      </c>
      <c r="P51" s="128">
        <f>IF(A51="",0,IF(ISERROR(VLOOKUP(A51,'Bilgi Giriş Sayfası'!$C$115:$AD$1151,22,FALSE)),0,VLOOKUP(A51,'Bilgi Giriş Sayfası'!$C$115:$AD$1151,22,FALSE)))</f>
        <v>0</v>
      </c>
      <c r="Q51" s="113">
        <f t="shared" si="12"/>
        <v>0</v>
      </c>
      <c r="R51" s="129">
        <f>ROUND(K51*'Bilgi Giriş Sayfası'!$F$107,2)</f>
        <v>0</v>
      </c>
      <c r="S51" s="129">
        <f t="shared" si="13"/>
        <v>0</v>
      </c>
      <c r="T51" s="129">
        <f t="shared" si="14"/>
        <v>0</v>
      </c>
      <c r="U51" s="171">
        <f t="shared" si="15"/>
        <v>0</v>
      </c>
      <c r="V51" s="121"/>
      <c r="W51" s="173">
        <f t="shared" si="16"/>
        <v>0</v>
      </c>
      <c r="X51" s="125">
        <f>IF(A51="",0,IF(ISERROR(VLOOKUP(A51,'Bilgi Giriş Sayfası'!$C$115:$W$1151,8,FALSE)),0,VLOOKUP(A51,'Bilgi Giriş Sayfası'!$C$115:$W$1151,8,FALSE)))</f>
        <v>0</v>
      </c>
      <c r="Y51" s="168"/>
      <c r="Z51" s="105"/>
      <c r="AA51" s="106"/>
      <c r="AB51" s="106"/>
      <c r="AC51" s="167">
        <f>IF(SUM(Z51:AB51)&gt;'Bilgi Giriş Sayfası'!$AX$109,"Dikkat Hatalı Giriş Asg Ücretten Büyük",SUM(Z51:AB51))</f>
        <v>0</v>
      </c>
      <c r="AD51" s="107">
        <f>IF(G51=0,0,IF(Y51="Evet",'Bilgi Giriş Sayfası'!$AX$109,IF(AC51&lt;=0,'Bilgi Giriş Sayfası'!$AX$109-AC51,IF(AC51&gt;0,'Bilgi Giriş Sayfası'!$AX$109-AC51))))</f>
        <v>0</v>
      </c>
    </row>
    <row r="52" spans="1:30" ht="24.75" customHeight="1">
      <c r="A52" s="183"/>
      <c r="C52" s="115"/>
      <c r="D52" s="115"/>
      <c r="E52" s="153">
        <f t="shared" si="17"/>
        <v>0</v>
      </c>
      <c r="F52" s="125">
        <f>IF(A52="",0,IF(ISERROR(VLOOKUP(A52,'Bilgi Giriş Sayfası'!$C$115:$W$1151,5,FALSE)),0,VLOOKUP(A52,'Bilgi Giriş Sayfası'!$C$115:$W$1151,5,FALSE)))</f>
        <v>0</v>
      </c>
      <c r="G52" s="126">
        <f>IF(A52="",0,IF(ISERROR(VLOOKUP(A52,'Bilgi Giriş Sayfası'!$C$115:$W$1151,4,FALSE)),0,VLOOKUP(A52,'Bilgi Giriş Sayfası'!$C$115:$W$1151,4,FALSE)))</f>
        <v>0</v>
      </c>
      <c r="H52" s="127">
        <f>SUMIF('Bilgi Giriş Sayfası'!$F$115:$W$233,G52,'Bilgi Giriş Sayfası'!$S$115:$S$233)</f>
        <v>0</v>
      </c>
      <c r="I52" s="127">
        <f>SUMIF('Bilgi Giriş Sayfası'!$F$115:$W$233,G52,'Bilgi Giriş Sayfası'!$T$115:$T$233)</f>
        <v>0</v>
      </c>
      <c r="J52" s="124">
        <f t="shared" si="9"/>
        <v>0</v>
      </c>
      <c r="K52" s="128">
        <f>SUMIF('Bilgi Giriş Sayfası'!$F$115:$W$233,G52,'Bilgi Giriş Sayfası'!$W$115:$W$233)</f>
        <v>0</v>
      </c>
      <c r="L52" s="128">
        <f>IF(A52="",0,IF(ISERROR(VLOOKUP(A52,'Bilgi Giriş Sayfası'!$C$115:$AD$1151,7,FALSE)),0,VLOOKUP(A52,'Bilgi Giriş Sayfası'!$C$115:$AD$1151,7,FALSE)+K52))</f>
        <v>0</v>
      </c>
      <c r="M52" s="128"/>
      <c r="N52" s="128">
        <f t="shared" si="10"/>
        <v>0</v>
      </c>
      <c r="O52" s="128">
        <f t="shared" si="11"/>
        <v>0</v>
      </c>
      <c r="P52" s="128">
        <f>IF(A52="",0,IF(ISERROR(VLOOKUP(A52,'Bilgi Giriş Sayfası'!$C$115:$AD$1151,22,FALSE)),0,VLOOKUP(A52,'Bilgi Giriş Sayfası'!$C$115:$AD$1151,22,FALSE)))</f>
        <v>0</v>
      </c>
      <c r="Q52" s="113">
        <f t="shared" si="12"/>
        <v>0</v>
      </c>
      <c r="R52" s="129">
        <f>ROUND(K52*'Bilgi Giriş Sayfası'!$F$107,2)</f>
        <v>0</v>
      </c>
      <c r="S52" s="129">
        <f t="shared" si="13"/>
        <v>0</v>
      </c>
      <c r="T52" s="129">
        <f t="shared" si="14"/>
        <v>0</v>
      </c>
      <c r="U52" s="171">
        <f t="shared" si="15"/>
        <v>0</v>
      </c>
      <c r="V52" s="121"/>
      <c r="W52" s="173">
        <f t="shared" si="16"/>
        <v>0</v>
      </c>
      <c r="X52" s="125">
        <f>IF(A52="",0,IF(ISERROR(VLOOKUP(A52,'Bilgi Giriş Sayfası'!$C$115:$W$1151,8,FALSE)),0,VLOOKUP(A52,'Bilgi Giriş Sayfası'!$C$115:$W$1151,8,FALSE)))</f>
        <v>0</v>
      </c>
      <c r="Y52" s="168"/>
      <c r="Z52" s="105"/>
      <c r="AA52" s="106"/>
      <c r="AB52" s="106"/>
      <c r="AC52" s="167">
        <f>IF(SUM(Z52:AB52)&gt;'Bilgi Giriş Sayfası'!$AX$109,"Dikkat Hatalı Giriş Asg Ücretten Büyük",SUM(Z52:AB52))</f>
        <v>0</v>
      </c>
      <c r="AD52" s="107">
        <f>IF(G52=0,0,IF(Y52="Evet",'Bilgi Giriş Sayfası'!$AX$109,IF(AC52&lt;=0,'Bilgi Giriş Sayfası'!$AX$109-AC52,IF(AC52&gt;0,'Bilgi Giriş Sayfası'!$AX$109-AC52))))</f>
        <v>0</v>
      </c>
    </row>
    <row r="53" spans="1:30" ht="24.75" customHeight="1">
      <c r="A53" s="183"/>
      <c r="C53" s="115"/>
      <c r="D53" s="115"/>
      <c r="E53" s="153">
        <f t="shared" si="17"/>
        <v>0</v>
      </c>
      <c r="F53" s="125">
        <f>IF(A53="",0,IF(ISERROR(VLOOKUP(A53,'Bilgi Giriş Sayfası'!$C$115:$W$1151,5,FALSE)),0,VLOOKUP(A53,'Bilgi Giriş Sayfası'!$C$115:$W$1151,5,FALSE)))</f>
        <v>0</v>
      </c>
      <c r="G53" s="126">
        <f>IF(A53="",0,IF(ISERROR(VLOOKUP(A53,'Bilgi Giriş Sayfası'!$C$115:$W$1151,4,FALSE)),0,VLOOKUP(A53,'Bilgi Giriş Sayfası'!$C$115:$W$1151,4,FALSE)))</f>
        <v>0</v>
      </c>
      <c r="H53" s="127">
        <f>SUMIF('Bilgi Giriş Sayfası'!$F$115:$W$233,G53,'Bilgi Giriş Sayfası'!$S$115:$S$233)</f>
        <v>0</v>
      </c>
      <c r="I53" s="127">
        <f>SUMIF('Bilgi Giriş Sayfası'!$F$115:$W$233,G53,'Bilgi Giriş Sayfası'!$T$115:$T$233)</f>
        <v>0</v>
      </c>
      <c r="J53" s="124">
        <f t="shared" si="9"/>
        <v>0</v>
      </c>
      <c r="K53" s="128">
        <f>SUMIF('Bilgi Giriş Sayfası'!$F$115:$W$233,G53,'Bilgi Giriş Sayfası'!$W$115:$W$233)</f>
        <v>0</v>
      </c>
      <c r="L53" s="128">
        <f>IF(A53="",0,IF(ISERROR(VLOOKUP(A53,'Bilgi Giriş Sayfası'!$C$115:$AD$1151,7,FALSE)),0,VLOOKUP(A53,'Bilgi Giriş Sayfası'!$C$115:$AD$1151,7,FALSE)+K53))</f>
        <v>0</v>
      </c>
      <c r="M53" s="128"/>
      <c r="N53" s="128">
        <f t="shared" si="10"/>
        <v>0</v>
      </c>
      <c r="O53" s="128">
        <f t="shared" si="11"/>
        <v>0</v>
      </c>
      <c r="P53" s="128">
        <f>IF(A53="",0,IF(ISERROR(VLOOKUP(A53,'Bilgi Giriş Sayfası'!$C$115:$AD$1151,22,FALSE)),0,VLOOKUP(A53,'Bilgi Giriş Sayfası'!$C$115:$AD$1151,22,FALSE)))</f>
        <v>0</v>
      </c>
      <c r="Q53" s="113">
        <f t="shared" si="12"/>
        <v>0</v>
      </c>
      <c r="R53" s="129">
        <f>ROUND(K53*'Bilgi Giriş Sayfası'!$F$107,2)</f>
        <v>0</v>
      </c>
      <c r="S53" s="129">
        <f t="shared" si="13"/>
        <v>0</v>
      </c>
      <c r="T53" s="129">
        <f t="shared" si="14"/>
        <v>0</v>
      </c>
      <c r="U53" s="171">
        <f t="shared" si="15"/>
        <v>0</v>
      </c>
      <c r="V53" s="121"/>
      <c r="W53" s="173">
        <f t="shared" si="16"/>
        <v>0</v>
      </c>
      <c r="X53" s="125">
        <f>IF(A53="",0,IF(ISERROR(VLOOKUP(A53,'Bilgi Giriş Sayfası'!$C$115:$W$1151,8,FALSE)),0,VLOOKUP(A53,'Bilgi Giriş Sayfası'!$C$115:$W$1151,8,FALSE)))</f>
        <v>0</v>
      </c>
      <c r="Y53" s="168"/>
      <c r="Z53" s="105"/>
      <c r="AA53" s="106"/>
      <c r="AB53" s="106"/>
      <c r="AC53" s="167">
        <f>IF(SUM(Z53:AB53)&gt;'Bilgi Giriş Sayfası'!$AX$109,"Dikkat Hatalı Giriş Asg Ücretten Büyük",SUM(Z53:AB53))</f>
        <v>0</v>
      </c>
      <c r="AD53" s="107">
        <f>IF(G53=0,0,IF(Y53="Evet",'Bilgi Giriş Sayfası'!$AX$109,IF(AC53&lt;=0,'Bilgi Giriş Sayfası'!$AX$109-AC53,IF(AC53&gt;0,'Bilgi Giriş Sayfası'!$AX$109-AC53))))</f>
        <v>0</v>
      </c>
    </row>
    <row r="54" spans="1:30" ht="24.75" customHeight="1">
      <c r="A54" s="183"/>
      <c r="C54" s="115"/>
      <c r="D54" s="115"/>
      <c r="E54" s="153">
        <f t="shared" si="17"/>
        <v>0</v>
      </c>
      <c r="F54" s="125">
        <f>IF(A54="",0,IF(ISERROR(VLOOKUP(A54,'Bilgi Giriş Sayfası'!$C$115:$W$1151,5,FALSE)),0,VLOOKUP(A54,'Bilgi Giriş Sayfası'!$C$115:$W$1151,5,FALSE)))</f>
        <v>0</v>
      </c>
      <c r="G54" s="126">
        <f>IF(A54="",0,IF(ISERROR(VLOOKUP(A54,'Bilgi Giriş Sayfası'!$C$115:$W$1151,4,FALSE)),0,VLOOKUP(A54,'Bilgi Giriş Sayfası'!$C$115:$W$1151,4,FALSE)))</f>
        <v>0</v>
      </c>
      <c r="H54" s="127">
        <f>SUMIF('Bilgi Giriş Sayfası'!$F$115:$W$233,G54,'Bilgi Giriş Sayfası'!$S$115:$S$233)</f>
        <v>0</v>
      </c>
      <c r="I54" s="127">
        <f>SUMIF('Bilgi Giriş Sayfası'!$F$115:$W$233,G54,'Bilgi Giriş Sayfası'!$T$115:$T$233)</f>
        <v>0</v>
      </c>
      <c r="J54" s="124">
        <f t="shared" si="9"/>
        <v>0</v>
      </c>
      <c r="K54" s="128">
        <f>SUMIF('Bilgi Giriş Sayfası'!$F$115:$W$233,G54,'Bilgi Giriş Sayfası'!$W$115:$W$233)</f>
        <v>0</v>
      </c>
      <c r="L54" s="128">
        <f>IF(A54="",0,IF(ISERROR(VLOOKUP(A54,'Bilgi Giriş Sayfası'!$C$115:$AD$1151,7,FALSE)),0,VLOOKUP(A54,'Bilgi Giriş Sayfası'!$C$115:$AD$1151,7,FALSE)+K54))</f>
        <v>0</v>
      </c>
      <c r="M54" s="128"/>
      <c r="N54" s="128">
        <f t="shared" si="10"/>
        <v>0</v>
      </c>
      <c r="O54" s="128">
        <f t="shared" si="11"/>
        <v>0</v>
      </c>
      <c r="P54" s="128">
        <f>IF(A54="",0,IF(ISERROR(VLOOKUP(A54,'Bilgi Giriş Sayfası'!$C$115:$AD$1151,22,FALSE)),0,VLOOKUP(A54,'Bilgi Giriş Sayfası'!$C$115:$AD$1151,22,FALSE)))</f>
        <v>0</v>
      </c>
      <c r="Q54" s="113">
        <f t="shared" si="12"/>
        <v>0</v>
      </c>
      <c r="R54" s="129">
        <f>ROUND(K54*'Bilgi Giriş Sayfası'!$F$107,2)</f>
        <v>0</v>
      </c>
      <c r="S54" s="129">
        <f t="shared" si="13"/>
        <v>0</v>
      </c>
      <c r="T54" s="129">
        <f t="shared" si="14"/>
        <v>0</v>
      </c>
      <c r="U54" s="171">
        <f t="shared" si="15"/>
        <v>0</v>
      </c>
      <c r="V54" s="121"/>
      <c r="W54" s="173">
        <f t="shared" si="16"/>
        <v>0</v>
      </c>
      <c r="X54" s="125">
        <f>IF(A54="",0,IF(ISERROR(VLOOKUP(A54,'Bilgi Giriş Sayfası'!$C$115:$W$1151,8,FALSE)),0,VLOOKUP(A54,'Bilgi Giriş Sayfası'!$C$115:$W$1151,8,FALSE)))</f>
        <v>0</v>
      </c>
      <c r="Y54" s="168"/>
      <c r="Z54" s="105"/>
      <c r="AA54" s="106"/>
      <c r="AB54" s="106"/>
      <c r="AC54" s="167">
        <f>IF(SUM(Z54:AB54)&gt;'Bilgi Giriş Sayfası'!$AX$109,"Dikkat Hatalı Giriş Asg Ücretten Büyük",SUM(Z54:AB54))</f>
        <v>0</v>
      </c>
      <c r="AD54" s="107">
        <f>IF(G54=0,0,IF(Y54="Evet",'Bilgi Giriş Sayfası'!$AX$109,IF(AC54&lt;=0,'Bilgi Giriş Sayfası'!$AX$109-AC54,IF(AC54&gt;0,'Bilgi Giriş Sayfası'!$AX$109-AC54))))</f>
        <v>0</v>
      </c>
    </row>
    <row r="55" spans="1:30" ht="24.75" customHeight="1">
      <c r="A55" s="183"/>
      <c r="C55" s="115"/>
      <c r="D55" s="115"/>
      <c r="E55" s="153">
        <f t="shared" si="17"/>
        <v>0</v>
      </c>
      <c r="F55" s="125">
        <f>IF(A55="",0,IF(ISERROR(VLOOKUP(A55,'Bilgi Giriş Sayfası'!$C$115:$W$1151,5,FALSE)),0,VLOOKUP(A55,'Bilgi Giriş Sayfası'!$C$115:$W$1151,5,FALSE)))</f>
        <v>0</v>
      </c>
      <c r="G55" s="126">
        <f>IF(A55="",0,IF(ISERROR(VLOOKUP(A55,'Bilgi Giriş Sayfası'!$C$115:$W$1151,4,FALSE)),0,VLOOKUP(A55,'Bilgi Giriş Sayfası'!$C$115:$W$1151,4,FALSE)))</f>
        <v>0</v>
      </c>
      <c r="H55" s="127">
        <f>SUMIF('Bilgi Giriş Sayfası'!$F$115:$W$233,G55,'Bilgi Giriş Sayfası'!$S$115:$S$233)</f>
        <v>0</v>
      </c>
      <c r="I55" s="127">
        <f>SUMIF('Bilgi Giriş Sayfası'!$F$115:$W$233,G55,'Bilgi Giriş Sayfası'!$T$115:$T$233)</f>
        <v>0</v>
      </c>
      <c r="J55" s="124">
        <f t="shared" si="9"/>
        <v>0</v>
      </c>
      <c r="K55" s="128">
        <f>SUMIF('Bilgi Giriş Sayfası'!$F$115:$W$233,G55,'Bilgi Giriş Sayfası'!$W$115:$W$233)</f>
        <v>0</v>
      </c>
      <c r="L55" s="128">
        <f>IF(A55="",0,IF(ISERROR(VLOOKUP(A55,'Bilgi Giriş Sayfası'!$C$115:$AD$1151,7,FALSE)),0,VLOOKUP(A55,'Bilgi Giriş Sayfası'!$C$115:$AD$1151,7,FALSE)+K55))</f>
        <v>0</v>
      </c>
      <c r="M55" s="128"/>
      <c r="N55" s="128">
        <f t="shared" si="10"/>
        <v>0</v>
      </c>
      <c r="O55" s="128">
        <f t="shared" si="11"/>
        <v>0</v>
      </c>
      <c r="P55" s="128">
        <f>IF(A55="",0,IF(ISERROR(VLOOKUP(A55,'Bilgi Giriş Sayfası'!$C$115:$AD$1151,22,FALSE)),0,VLOOKUP(A55,'Bilgi Giriş Sayfası'!$C$115:$AD$1151,22,FALSE)))</f>
        <v>0</v>
      </c>
      <c r="Q55" s="113">
        <f t="shared" si="12"/>
        <v>0</v>
      </c>
      <c r="R55" s="129">
        <f>ROUND(K55*'Bilgi Giriş Sayfası'!$F$107,2)</f>
        <v>0</v>
      </c>
      <c r="S55" s="129">
        <f t="shared" si="13"/>
        <v>0</v>
      </c>
      <c r="T55" s="129">
        <f t="shared" si="14"/>
        <v>0</v>
      </c>
      <c r="U55" s="171">
        <f t="shared" si="15"/>
        <v>0</v>
      </c>
      <c r="V55" s="121"/>
      <c r="W55" s="173">
        <f t="shared" si="16"/>
        <v>0</v>
      </c>
      <c r="X55" s="125">
        <f>IF(A55="",0,IF(ISERROR(VLOOKUP(A55,'Bilgi Giriş Sayfası'!$C$115:$W$1151,8,FALSE)),0,VLOOKUP(A55,'Bilgi Giriş Sayfası'!$C$115:$W$1151,8,FALSE)))</f>
        <v>0</v>
      </c>
      <c r="Y55" s="168"/>
      <c r="Z55" s="105"/>
      <c r="AA55" s="106"/>
      <c r="AB55" s="106"/>
      <c r="AC55" s="167">
        <f>IF(SUM(Z55:AB55)&gt;'Bilgi Giriş Sayfası'!$AX$109,"Dikkat Hatalı Giriş Asg Ücretten Büyük",SUM(Z55:AB55))</f>
        <v>0</v>
      </c>
      <c r="AD55" s="107">
        <f>IF(G55=0,0,IF(Y55="Evet",'Bilgi Giriş Sayfası'!$AX$109,IF(AC55&lt;=0,'Bilgi Giriş Sayfası'!$AX$109-AC55,IF(AC55&gt;0,'Bilgi Giriş Sayfası'!$AX$109-AC55))))</f>
        <v>0</v>
      </c>
    </row>
    <row r="56" spans="1:30" ht="24.75" customHeight="1">
      <c r="A56" s="183"/>
      <c r="C56" s="115"/>
      <c r="D56" s="115"/>
      <c r="E56" s="153">
        <f t="shared" si="17"/>
        <v>0</v>
      </c>
      <c r="F56" s="125">
        <f>IF(A56="",0,IF(ISERROR(VLOOKUP(A56,'Bilgi Giriş Sayfası'!$C$115:$W$1151,5,FALSE)),0,VLOOKUP(A56,'Bilgi Giriş Sayfası'!$C$115:$W$1151,5,FALSE)))</f>
        <v>0</v>
      </c>
      <c r="G56" s="126">
        <f>IF(A56="",0,IF(ISERROR(VLOOKUP(A56,'Bilgi Giriş Sayfası'!$C$115:$W$1151,4,FALSE)),0,VLOOKUP(A56,'Bilgi Giriş Sayfası'!$C$115:$W$1151,4,FALSE)))</f>
        <v>0</v>
      </c>
      <c r="H56" s="127">
        <f>SUMIF('Bilgi Giriş Sayfası'!$F$115:$W$233,G56,'Bilgi Giriş Sayfası'!$S$115:$S$233)</f>
        <v>0</v>
      </c>
      <c r="I56" s="127">
        <f>SUMIF('Bilgi Giriş Sayfası'!$F$115:$W$233,G56,'Bilgi Giriş Sayfası'!$T$115:$T$233)</f>
        <v>0</v>
      </c>
      <c r="J56" s="124">
        <f t="shared" si="9"/>
        <v>0</v>
      </c>
      <c r="K56" s="128">
        <f>SUMIF('Bilgi Giriş Sayfası'!$F$115:$W$233,G56,'Bilgi Giriş Sayfası'!$W$115:$W$233)</f>
        <v>0</v>
      </c>
      <c r="L56" s="128">
        <f>IF(A56="",0,IF(ISERROR(VLOOKUP(A56,'Bilgi Giriş Sayfası'!$C$115:$AD$1151,7,FALSE)),0,VLOOKUP(A56,'Bilgi Giriş Sayfası'!$C$115:$AD$1151,7,FALSE)+K56))</f>
        <v>0</v>
      </c>
      <c r="M56" s="128"/>
      <c r="N56" s="128">
        <f t="shared" si="10"/>
        <v>0</v>
      </c>
      <c r="O56" s="128">
        <f t="shared" si="11"/>
        <v>0</v>
      </c>
      <c r="P56" s="128">
        <f>IF(A56="",0,IF(ISERROR(VLOOKUP(A56,'Bilgi Giriş Sayfası'!$C$115:$AD$1151,22,FALSE)),0,VLOOKUP(A56,'Bilgi Giriş Sayfası'!$C$115:$AD$1151,22,FALSE)))</f>
        <v>0</v>
      </c>
      <c r="Q56" s="113">
        <f t="shared" si="12"/>
        <v>0</v>
      </c>
      <c r="R56" s="129">
        <f>ROUND(K56*'Bilgi Giriş Sayfası'!$F$107,2)</f>
        <v>0</v>
      </c>
      <c r="S56" s="129">
        <f t="shared" si="13"/>
        <v>0</v>
      </c>
      <c r="T56" s="129">
        <f t="shared" si="14"/>
        <v>0</v>
      </c>
      <c r="U56" s="171">
        <f t="shared" si="15"/>
        <v>0</v>
      </c>
      <c r="V56" s="121"/>
      <c r="W56" s="173">
        <f t="shared" si="16"/>
        <v>0</v>
      </c>
      <c r="X56" s="125">
        <f>IF(A56="",0,IF(ISERROR(VLOOKUP(A56,'Bilgi Giriş Sayfası'!$C$115:$W$1151,8,FALSE)),0,VLOOKUP(A56,'Bilgi Giriş Sayfası'!$C$115:$W$1151,8,FALSE)))</f>
        <v>0</v>
      </c>
      <c r="Y56" s="168"/>
      <c r="Z56" s="105"/>
      <c r="AA56" s="106"/>
      <c r="AB56" s="106"/>
      <c r="AC56" s="167">
        <f>IF(SUM(Z56:AB56)&gt;'Bilgi Giriş Sayfası'!$AX$109,"Dikkat Hatalı Giriş Asg Ücretten Büyük",SUM(Z56:AB56))</f>
        <v>0</v>
      </c>
      <c r="AD56" s="107">
        <f>IF(G56=0,0,IF(Y56="Evet",'Bilgi Giriş Sayfası'!$AX$109,IF(AC56&lt;=0,'Bilgi Giriş Sayfası'!$AX$109-AC56,IF(AC56&gt;0,'Bilgi Giriş Sayfası'!$AX$109-AC56))))</f>
        <v>0</v>
      </c>
    </row>
    <row r="57" spans="1:30" ht="24.75" customHeight="1">
      <c r="A57" s="183"/>
      <c r="C57" s="115"/>
      <c r="D57" s="115"/>
      <c r="E57" s="153">
        <f t="shared" si="17"/>
        <v>0</v>
      </c>
      <c r="F57" s="125">
        <f>IF(A57="",0,IF(ISERROR(VLOOKUP(A57,'Bilgi Giriş Sayfası'!$C$115:$W$1151,5,FALSE)),0,VLOOKUP(A57,'Bilgi Giriş Sayfası'!$C$115:$W$1151,5,FALSE)))</f>
        <v>0</v>
      </c>
      <c r="G57" s="126">
        <f>IF(A57="",0,IF(ISERROR(VLOOKUP(A57,'Bilgi Giriş Sayfası'!$C$115:$W$1151,4,FALSE)),0,VLOOKUP(A57,'Bilgi Giriş Sayfası'!$C$115:$W$1151,4,FALSE)))</f>
        <v>0</v>
      </c>
      <c r="H57" s="127">
        <f>SUMIF('Bilgi Giriş Sayfası'!$F$115:$W$233,G57,'Bilgi Giriş Sayfası'!$S$115:$S$233)</f>
        <v>0</v>
      </c>
      <c r="I57" s="127">
        <f>SUMIF('Bilgi Giriş Sayfası'!$F$115:$W$233,G57,'Bilgi Giriş Sayfası'!$T$115:$T$233)</f>
        <v>0</v>
      </c>
      <c r="J57" s="124">
        <f t="shared" si="9"/>
        <v>0</v>
      </c>
      <c r="K57" s="128">
        <f>SUMIF('Bilgi Giriş Sayfası'!$F$115:$W$233,G57,'Bilgi Giriş Sayfası'!$W$115:$W$233)</f>
        <v>0</v>
      </c>
      <c r="L57" s="128">
        <f>IF(A57="",0,IF(ISERROR(VLOOKUP(A57,'Bilgi Giriş Sayfası'!$C$115:$AD$1151,7,FALSE)),0,VLOOKUP(A57,'Bilgi Giriş Sayfası'!$C$115:$AD$1151,7,FALSE)+K57))</f>
        <v>0</v>
      </c>
      <c r="M57" s="128"/>
      <c r="N57" s="128">
        <f t="shared" si="10"/>
        <v>0</v>
      </c>
      <c r="O57" s="128">
        <f t="shared" si="11"/>
        <v>0</v>
      </c>
      <c r="P57" s="128">
        <f>IF(A57="",0,IF(ISERROR(VLOOKUP(A57,'Bilgi Giriş Sayfası'!$C$115:$AD$1151,22,FALSE)),0,VLOOKUP(A57,'Bilgi Giriş Sayfası'!$C$115:$AD$1151,22,FALSE)))</f>
        <v>0</v>
      </c>
      <c r="Q57" s="113">
        <f t="shared" si="12"/>
        <v>0</v>
      </c>
      <c r="R57" s="129">
        <f>ROUND(K57*'Bilgi Giriş Sayfası'!$F$107,2)</f>
        <v>0</v>
      </c>
      <c r="S57" s="129">
        <f t="shared" si="13"/>
        <v>0</v>
      </c>
      <c r="T57" s="129">
        <f t="shared" si="14"/>
        <v>0</v>
      </c>
      <c r="U57" s="171">
        <f t="shared" si="15"/>
        <v>0</v>
      </c>
      <c r="V57" s="121"/>
      <c r="W57" s="173">
        <f t="shared" si="16"/>
        <v>0</v>
      </c>
      <c r="X57" s="125">
        <f>IF(A57="",0,IF(ISERROR(VLOOKUP(A57,'Bilgi Giriş Sayfası'!$C$115:$W$1151,8,FALSE)),0,VLOOKUP(A57,'Bilgi Giriş Sayfası'!$C$115:$W$1151,8,FALSE)))</f>
        <v>0</v>
      </c>
      <c r="Y57" s="168"/>
      <c r="Z57" s="105"/>
      <c r="AA57" s="106"/>
      <c r="AB57" s="106"/>
      <c r="AC57" s="167">
        <f>IF(SUM(Z57:AB57)&gt;'Bilgi Giriş Sayfası'!$AX$109,"Dikkat Hatalı Giriş Asg Ücretten Büyük",SUM(Z57:AB57))</f>
        <v>0</v>
      </c>
      <c r="AD57" s="107">
        <f>IF(G57=0,0,IF(Y57="Evet",'Bilgi Giriş Sayfası'!$AX$109,IF(AC57&lt;=0,'Bilgi Giriş Sayfası'!$AX$109-AC57,IF(AC57&gt;0,'Bilgi Giriş Sayfası'!$AX$109-AC57))))</f>
        <v>0</v>
      </c>
    </row>
    <row r="58" spans="1:30" ht="24.75" customHeight="1">
      <c r="A58" s="183"/>
      <c r="C58" s="115"/>
      <c r="D58" s="115"/>
      <c r="E58" s="153">
        <f t="shared" si="17"/>
        <v>0</v>
      </c>
      <c r="F58" s="125">
        <f>IF(A58="",0,IF(ISERROR(VLOOKUP(A58,'Bilgi Giriş Sayfası'!$C$115:$W$1151,5,FALSE)),0,VLOOKUP(A58,'Bilgi Giriş Sayfası'!$C$115:$W$1151,5,FALSE)))</f>
        <v>0</v>
      </c>
      <c r="G58" s="126">
        <f>IF(A58="",0,IF(ISERROR(VLOOKUP(A58,'Bilgi Giriş Sayfası'!$C$115:$W$1151,4,FALSE)),0,VLOOKUP(A58,'Bilgi Giriş Sayfası'!$C$115:$W$1151,4,FALSE)))</f>
        <v>0</v>
      </c>
      <c r="H58" s="127">
        <f>SUMIF('Bilgi Giriş Sayfası'!$F$115:$W$233,G58,'Bilgi Giriş Sayfası'!$S$115:$S$233)</f>
        <v>0</v>
      </c>
      <c r="I58" s="127">
        <f>SUMIF('Bilgi Giriş Sayfası'!$F$115:$W$233,G58,'Bilgi Giriş Sayfası'!$T$115:$T$233)</f>
        <v>0</v>
      </c>
      <c r="J58" s="124">
        <f t="shared" si="9"/>
        <v>0</v>
      </c>
      <c r="K58" s="128">
        <f>SUMIF('Bilgi Giriş Sayfası'!$F$115:$W$233,G58,'Bilgi Giriş Sayfası'!$W$115:$W$233)</f>
        <v>0</v>
      </c>
      <c r="L58" s="128">
        <f>IF(A58="",0,IF(ISERROR(VLOOKUP(A58,'Bilgi Giriş Sayfası'!$C$115:$AD$1151,7,FALSE)),0,VLOOKUP(A58,'Bilgi Giriş Sayfası'!$C$115:$AD$1151,7,FALSE)+K58))</f>
        <v>0</v>
      </c>
      <c r="M58" s="128"/>
      <c r="N58" s="128">
        <f t="shared" si="10"/>
        <v>0</v>
      </c>
      <c r="O58" s="128">
        <f t="shared" si="11"/>
        <v>0</v>
      </c>
      <c r="P58" s="128">
        <f>IF(A58="",0,IF(ISERROR(VLOOKUP(A58,'Bilgi Giriş Sayfası'!$C$115:$AD$1151,22,FALSE)),0,VLOOKUP(A58,'Bilgi Giriş Sayfası'!$C$115:$AD$1151,22,FALSE)))</f>
        <v>0</v>
      </c>
      <c r="Q58" s="113">
        <f t="shared" si="12"/>
        <v>0</v>
      </c>
      <c r="R58" s="129">
        <f>ROUND(K58*'Bilgi Giriş Sayfası'!$F$107,2)</f>
        <v>0</v>
      </c>
      <c r="S58" s="129">
        <f t="shared" si="13"/>
        <v>0</v>
      </c>
      <c r="T58" s="129">
        <f t="shared" si="14"/>
        <v>0</v>
      </c>
      <c r="U58" s="171">
        <f t="shared" si="15"/>
        <v>0</v>
      </c>
      <c r="V58" s="121"/>
      <c r="W58" s="173">
        <f t="shared" si="16"/>
        <v>0</v>
      </c>
      <c r="X58" s="125">
        <f>IF(A58="",0,IF(ISERROR(VLOOKUP(A58,'Bilgi Giriş Sayfası'!$C$115:$W$1151,8,FALSE)),0,VLOOKUP(A58,'Bilgi Giriş Sayfası'!$C$115:$W$1151,8,FALSE)))</f>
        <v>0</v>
      </c>
      <c r="Y58" s="168"/>
      <c r="Z58" s="105"/>
      <c r="AA58" s="106"/>
      <c r="AB58" s="106"/>
      <c r="AC58" s="167">
        <f>IF(SUM(Z58:AB58)&gt;'Bilgi Giriş Sayfası'!$AX$109,"Dikkat Hatalı Giriş Asg Ücretten Büyük",SUM(Z58:AB58))</f>
        <v>0</v>
      </c>
      <c r="AD58" s="107">
        <f>IF(G58=0,0,IF(Y58="Evet",'Bilgi Giriş Sayfası'!$AX$109,IF(AC58&lt;=0,'Bilgi Giriş Sayfası'!$AX$109-AC58,IF(AC58&gt;0,'Bilgi Giriş Sayfası'!$AX$109-AC58))))</f>
        <v>0</v>
      </c>
    </row>
    <row r="59" spans="1:30" ht="24.75" customHeight="1">
      <c r="A59" s="183"/>
      <c r="C59" s="115"/>
      <c r="D59" s="115"/>
      <c r="E59" s="153">
        <f t="shared" si="17"/>
        <v>0</v>
      </c>
      <c r="F59" s="125">
        <f>IF(A59="",0,IF(ISERROR(VLOOKUP(A59,'Bilgi Giriş Sayfası'!$C$115:$W$1151,5,FALSE)),0,VLOOKUP(A59,'Bilgi Giriş Sayfası'!$C$115:$W$1151,5,FALSE)))</f>
        <v>0</v>
      </c>
      <c r="G59" s="126">
        <f>IF(A59="",0,IF(ISERROR(VLOOKUP(A59,'Bilgi Giriş Sayfası'!$C$115:$W$1151,4,FALSE)),0,VLOOKUP(A59,'Bilgi Giriş Sayfası'!$C$115:$W$1151,4,FALSE)))</f>
        <v>0</v>
      </c>
      <c r="H59" s="127">
        <f>SUMIF('Bilgi Giriş Sayfası'!$F$115:$W$233,G59,'Bilgi Giriş Sayfası'!$S$115:$S$233)</f>
        <v>0</v>
      </c>
      <c r="I59" s="127">
        <f>SUMIF('Bilgi Giriş Sayfası'!$F$115:$W$233,G59,'Bilgi Giriş Sayfası'!$T$115:$T$233)</f>
        <v>0</v>
      </c>
      <c r="J59" s="124">
        <f t="shared" si="9"/>
        <v>0</v>
      </c>
      <c r="K59" s="128">
        <f>SUMIF('Bilgi Giriş Sayfası'!$F$115:$W$233,G59,'Bilgi Giriş Sayfası'!$W$115:$W$233)</f>
        <v>0</v>
      </c>
      <c r="L59" s="128">
        <f>IF(A59="",0,IF(ISERROR(VLOOKUP(A59,'Bilgi Giriş Sayfası'!$C$115:$AD$1151,7,FALSE)),0,VLOOKUP(A59,'Bilgi Giriş Sayfası'!$C$115:$AD$1151,7,FALSE)+K59))</f>
        <v>0</v>
      </c>
      <c r="M59" s="128"/>
      <c r="N59" s="128">
        <f t="shared" si="10"/>
        <v>0</v>
      </c>
      <c r="O59" s="128">
        <f t="shared" si="11"/>
        <v>0</v>
      </c>
      <c r="P59" s="128">
        <f>IF(A59="",0,IF(ISERROR(VLOOKUP(A59,'Bilgi Giriş Sayfası'!$C$115:$AD$1151,22,FALSE)),0,VLOOKUP(A59,'Bilgi Giriş Sayfası'!$C$115:$AD$1151,22,FALSE)))</f>
        <v>0</v>
      </c>
      <c r="Q59" s="113">
        <f t="shared" si="12"/>
        <v>0</v>
      </c>
      <c r="R59" s="129">
        <f>ROUND(K59*'Bilgi Giriş Sayfası'!$F$107,2)</f>
        <v>0</v>
      </c>
      <c r="S59" s="129">
        <f t="shared" si="13"/>
        <v>0</v>
      </c>
      <c r="T59" s="129">
        <f t="shared" si="14"/>
        <v>0</v>
      </c>
      <c r="U59" s="171">
        <f t="shared" si="15"/>
        <v>0</v>
      </c>
      <c r="V59" s="121"/>
      <c r="W59" s="173">
        <f t="shared" si="16"/>
        <v>0</v>
      </c>
      <c r="X59" s="125">
        <f>IF(A59="",0,IF(ISERROR(VLOOKUP(A59,'Bilgi Giriş Sayfası'!$C$115:$W$1151,8,FALSE)),0,VLOOKUP(A59,'Bilgi Giriş Sayfası'!$C$115:$W$1151,8,FALSE)))</f>
        <v>0</v>
      </c>
      <c r="Y59" s="168"/>
      <c r="Z59" s="105"/>
      <c r="AA59" s="106"/>
      <c r="AB59" s="106"/>
      <c r="AC59" s="167">
        <f>IF(SUM(Z59:AB59)&gt;'Bilgi Giriş Sayfası'!$AX$109,"Dikkat Hatalı Giriş Asg Ücretten Büyük",SUM(Z59:AB59))</f>
        <v>0</v>
      </c>
      <c r="AD59" s="107">
        <f>IF(G59=0,0,IF(Y59="Evet",'Bilgi Giriş Sayfası'!$AX$109,IF(AC59&lt;=0,'Bilgi Giriş Sayfası'!$AX$109-AC59,IF(AC59&gt;0,'Bilgi Giriş Sayfası'!$AX$109-AC59))))</f>
        <v>0</v>
      </c>
    </row>
    <row r="60" spans="1:30" ht="24.75" customHeight="1">
      <c r="A60" s="183"/>
      <c r="C60" s="115"/>
      <c r="D60" s="115"/>
      <c r="E60" s="153">
        <f t="shared" si="17"/>
        <v>0</v>
      </c>
      <c r="F60" s="125">
        <f>IF(A60="",0,IF(ISERROR(VLOOKUP(A60,'Bilgi Giriş Sayfası'!$C$115:$W$1151,5,FALSE)),0,VLOOKUP(A60,'Bilgi Giriş Sayfası'!$C$115:$W$1151,5,FALSE)))</f>
        <v>0</v>
      </c>
      <c r="G60" s="126">
        <f>IF(A60="",0,IF(ISERROR(VLOOKUP(A60,'Bilgi Giriş Sayfası'!$C$115:$W$1151,4,FALSE)),0,VLOOKUP(A60,'Bilgi Giriş Sayfası'!$C$115:$W$1151,4,FALSE)))</f>
        <v>0</v>
      </c>
      <c r="H60" s="127">
        <f>SUMIF('Bilgi Giriş Sayfası'!$F$115:$W$233,G60,'Bilgi Giriş Sayfası'!$S$115:$S$233)</f>
        <v>0</v>
      </c>
      <c r="I60" s="127">
        <f>SUMIF('Bilgi Giriş Sayfası'!$F$115:$W$233,G60,'Bilgi Giriş Sayfası'!$T$115:$T$233)</f>
        <v>0</v>
      </c>
      <c r="J60" s="124">
        <f t="shared" si="9"/>
        <v>0</v>
      </c>
      <c r="K60" s="128">
        <f>SUMIF('Bilgi Giriş Sayfası'!$F$115:$W$233,G60,'Bilgi Giriş Sayfası'!$W$115:$W$233)</f>
        <v>0</v>
      </c>
      <c r="L60" s="128">
        <f>IF(A60="",0,IF(ISERROR(VLOOKUP(A60,'Bilgi Giriş Sayfası'!$C$115:$AD$1151,7,FALSE)),0,VLOOKUP(A60,'Bilgi Giriş Sayfası'!$C$115:$AD$1151,7,FALSE)+K60))</f>
        <v>0</v>
      </c>
      <c r="M60" s="128"/>
      <c r="N60" s="128">
        <f t="shared" si="10"/>
        <v>0</v>
      </c>
      <c r="O60" s="128">
        <f t="shared" si="11"/>
        <v>0</v>
      </c>
      <c r="P60" s="128">
        <f>IF(A60="",0,IF(ISERROR(VLOOKUP(A60,'Bilgi Giriş Sayfası'!$C$115:$AD$1151,22,FALSE)),0,VLOOKUP(A60,'Bilgi Giriş Sayfası'!$C$115:$AD$1151,22,FALSE)))</f>
        <v>0</v>
      </c>
      <c r="Q60" s="113">
        <f t="shared" si="12"/>
        <v>0</v>
      </c>
      <c r="R60" s="129">
        <f>ROUND(K60*'Bilgi Giriş Sayfası'!$F$107,2)</f>
        <v>0</v>
      </c>
      <c r="S60" s="129">
        <f t="shared" si="13"/>
        <v>0</v>
      </c>
      <c r="T60" s="129">
        <f t="shared" si="14"/>
        <v>0</v>
      </c>
      <c r="U60" s="171">
        <f t="shared" si="15"/>
        <v>0</v>
      </c>
      <c r="V60" s="121"/>
      <c r="W60" s="173">
        <f t="shared" si="16"/>
        <v>0</v>
      </c>
      <c r="X60" s="125">
        <f>IF(A60="",0,IF(ISERROR(VLOOKUP(A60,'Bilgi Giriş Sayfası'!$C$115:$W$1151,8,FALSE)),0,VLOOKUP(A60,'Bilgi Giriş Sayfası'!$C$115:$W$1151,8,FALSE)))</f>
        <v>0</v>
      </c>
      <c r="Y60" s="168"/>
      <c r="Z60" s="105"/>
      <c r="AA60" s="106"/>
      <c r="AB60" s="106"/>
      <c r="AC60" s="167">
        <f>IF(SUM(Z60:AB60)&gt;'Bilgi Giriş Sayfası'!$AX$109,"Dikkat Hatalı Giriş Asg Ücretten Büyük",SUM(Z60:AB60))</f>
        <v>0</v>
      </c>
      <c r="AD60" s="107">
        <f>IF(G60=0,0,IF(Y60="Evet",'Bilgi Giriş Sayfası'!$AX$109,IF(AC60&lt;=0,'Bilgi Giriş Sayfası'!$AX$109-AC60,IF(AC60&gt;0,'Bilgi Giriş Sayfası'!$AX$109-AC60))))</f>
        <v>0</v>
      </c>
    </row>
    <row r="61" spans="1:30" ht="24.75" customHeight="1">
      <c r="A61" s="183"/>
      <c r="C61" s="115"/>
      <c r="D61" s="115"/>
      <c r="E61" s="153">
        <f t="shared" si="17"/>
        <v>0</v>
      </c>
      <c r="F61" s="125">
        <f>IF(A61="",0,IF(ISERROR(VLOOKUP(A61,'Bilgi Giriş Sayfası'!$C$115:$W$1151,5,FALSE)),0,VLOOKUP(A61,'Bilgi Giriş Sayfası'!$C$115:$W$1151,5,FALSE)))</f>
        <v>0</v>
      </c>
      <c r="G61" s="126">
        <f>IF(A61="",0,IF(ISERROR(VLOOKUP(A61,'Bilgi Giriş Sayfası'!$C$115:$W$1151,4,FALSE)),0,VLOOKUP(A61,'Bilgi Giriş Sayfası'!$C$115:$W$1151,4,FALSE)))</f>
        <v>0</v>
      </c>
      <c r="H61" s="127">
        <f>SUMIF('Bilgi Giriş Sayfası'!$F$115:$W$233,G61,'Bilgi Giriş Sayfası'!$S$115:$S$233)</f>
        <v>0</v>
      </c>
      <c r="I61" s="127">
        <f>SUMIF('Bilgi Giriş Sayfası'!$F$115:$W$233,G61,'Bilgi Giriş Sayfası'!$T$115:$T$233)</f>
        <v>0</v>
      </c>
      <c r="J61" s="124">
        <f t="shared" si="9"/>
        <v>0</v>
      </c>
      <c r="K61" s="128">
        <f>SUMIF('Bilgi Giriş Sayfası'!$F$115:$W$233,G61,'Bilgi Giriş Sayfası'!$W$115:$W$233)</f>
        <v>0</v>
      </c>
      <c r="L61" s="128">
        <f>IF(A61="",0,IF(ISERROR(VLOOKUP(A61,'Bilgi Giriş Sayfası'!$C$115:$AD$1151,7,FALSE)),0,VLOOKUP(A61,'Bilgi Giriş Sayfası'!$C$115:$AD$1151,7,FALSE)+K61))</f>
        <v>0</v>
      </c>
      <c r="M61" s="128"/>
      <c r="N61" s="128">
        <f t="shared" si="10"/>
        <v>0</v>
      </c>
      <c r="O61" s="128">
        <f t="shared" si="11"/>
        <v>0</v>
      </c>
      <c r="P61" s="128">
        <f>IF(A61="",0,IF(ISERROR(VLOOKUP(A61,'Bilgi Giriş Sayfası'!$C$115:$AD$1151,22,FALSE)),0,VLOOKUP(A61,'Bilgi Giriş Sayfası'!$C$115:$AD$1151,22,FALSE)))</f>
        <v>0</v>
      </c>
      <c r="Q61" s="113">
        <f t="shared" si="12"/>
        <v>0</v>
      </c>
      <c r="R61" s="129">
        <f>ROUND(K61*'Bilgi Giriş Sayfası'!$F$107,2)</f>
        <v>0</v>
      </c>
      <c r="S61" s="129">
        <f t="shared" si="13"/>
        <v>0</v>
      </c>
      <c r="T61" s="129">
        <f t="shared" si="14"/>
        <v>0</v>
      </c>
      <c r="U61" s="171">
        <f t="shared" si="15"/>
        <v>0</v>
      </c>
      <c r="V61" s="121"/>
      <c r="W61" s="173">
        <f t="shared" si="16"/>
        <v>0</v>
      </c>
      <c r="X61" s="125">
        <f>IF(A61="",0,IF(ISERROR(VLOOKUP(A61,'Bilgi Giriş Sayfası'!$C$115:$W$1151,8,FALSE)),0,VLOOKUP(A61,'Bilgi Giriş Sayfası'!$C$115:$W$1151,8,FALSE)))</f>
        <v>0</v>
      </c>
      <c r="Y61" s="168"/>
      <c r="Z61" s="105"/>
      <c r="AA61" s="106"/>
      <c r="AB61" s="106"/>
      <c r="AC61" s="167">
        <f>IF(SUM(Z61:AB61)&gt;'Bilgi Giriş Sayfası'!$AX$109,"Dikkat Hatalı Giriş Asg Ücretten Büyük",SUM(Z61:AB61))</f>
        <v>0</v>
      </c>
      <c r="AD61" s="107">
        <f>IF(G61=0,0,IF(Y61="Evet",'Bilgi Giriş Sayfası'!$AX$109,IF(AC61&lt;=0,'Bilgi Giriş Sayfası'!$AX$109-AC61,IF(AC61&gt;0,'Bilgi Giriş Sayfası'!$AX$109-AC61))))</f>
        <v>0</v>
      </c>
    </row>
    <row r="62" spans="1:30" ht="24.75" customHeight="1">
      <c r="A62" s="183"/>
      <c r="C62" s="115"/>
      <c r="D62" s="115"/>
      <c r="E62" s="153">
        <f t="shared" si="17"/>
        <v>0</v>
      </c>
      <c r="F62" s="125">
        <f>IF(A62="",0,IF(ISERROR(VLOOKUP(A62,'Bilgi Giriş Sayfası'!$C$115:$W$1151,5,FALSE)),0,VLOOKUP(A62,'Bilgi Giriş Sayfası'!$C$115:$W$1151,5,FALSE)))</f>
        <v>0</v>
      </c>
      <c r="G62" s="126">
        <f>IF(A62="",0,IF(ISERROR(VLOOKUP(A62,'Bilgi Giriş Sayfası'!$C$115:$W$1151,4,FALSE)),0,VLOOKUP(A62,'Bilgi Giriş Sayfası'!$C$115:$W$1151,4,FALSE)))</f>
        <v>0</v>
      </c>
      <c r="H62" s="127">
        <f>SUMIF('Bilgi Giriş Sayfası'!$F$115:$W$233,G62,'Bilgi Giriş Sayfası'!$S$115:$S$233)</f>
        <v>0</v>
      </c>
      <c r="I62" s="127">
        <f>SUMIF('Bilgi Giriş Sayfası'!$F$115:$W$233,G62,'Bilgi Giriş Sayfası'!$T$115:$T$233)</f>
        <v>0</v>
      </c>
      <c r="J62" s="124">
        <f t="shared" si="9"/>
        <v>0</v>
      </c>
      <c r="K62" s="128">
        <f>SUMIF('Bilgi Giriş Sayfası'!$F$115:$W$233,G62,'Bilgi Giriş Sayfası'!$W$115:$W$233)</f>
        <v>0</v>
      </c>
      <c r="L62" s="128">
        <f>IF(A62="",0,IF(ISERROR(VLOOKUP(A62,'Bilgi Giriş Sayfası'!$C$115:$AD$1151,7,FALSE)),0,VLOOKUP(A62,'Bilgi Giriş Sayfası'!$C$115:$AD$1151,7,FALSE)+K62))</f>
        <v>0</v>
      </c>
      <c r="M62" s="128"/>
      <c r="N62" s="128">
        <f t="shared" si="10"/>
        <v>0</v>
      </c>
      <c r="O62" s="128">
        <f t="shared" si="11"/>
        <v>0</v>
      </c>
      <c r="P62" s="128">
        <f>IF(A62="",0,IF(ISERROR(VLOOKUP(A62,'Bilgi Giriş Sayfası'!$C$115:$AD$1151,22,FALSE)),0,VLOOKUP(A62,'Bilgi Giriş Sayfası'!$C$115:$AD$1151,22,FALSE)))</f>
        <v>0</v>
      </c>
      <c r="Q62" s="113">
        <f t="shared" si="12"/>
        <v>0</v>
      </c>
      <c r="R62" s="129">
        <f>ROUND(K62*'Bilgi Giriş Sayfası'!$F$107,2)</f>
        <v>0</v>
      </c>
      <c r="S62" s="129">
        <f t="shared" si="13"/>
        <v>0</v>
      </c>
      <c r="T62" s="129">
        <f t="shared" si="14"/>
        <v>0</v>
      </c>
      <c r="U62" s="171">
        <f t="shared" si="15"/>
        <v>0</v>
      </c>
      <c r="V62" s="121"/>
      <c r="W62" s="173">
        <f t="shared" si="16"/>
        <v>0</v>
      </c>
      <c r="X62" s="125">
        <f>IF(A62="",0,IF(ISERROR(VLOOKUP(A62,'Bilgi Giriş Sayfası'!$C$115:$W$1151,8,FALSE)),0,VLOOKUP(A62,'Bilgi Giriş Sayfası'!$C$115:$W$1151,8,FALSE)))</f>
        <v>0</v>
      </c>
      <c r="Y62" s="168"/>
      <c r="Z62" s="105"/>
      <c r="AA62" s="106"/>
      <c r="AB62" s="106"/>
      <c r="AC62" s="167">
        <f>IF(SUM(Z62:AB62)&gt;'Bilgi Giriş Sayfası'!$AX$109,"Dikkat Hatalı Giriş Asg Ücretten Büyük",SUM(Z62:AB62))</f>
        <v>0</v>
      </c>
      <c r="AD62" s="107">
        <f>IF(G62=0,0,IF(Y62="Evet",'Bilgi Giriş Sayfası'!$AX$109,IF(AC62&lt;=0,'Bilgi Giriş Sayfası'!$AX$109-AC62,IF(AC62&gt;0,'Bilgi Giriş Sayfası'!$AX$109-AC62))))</f>
        <v>0</v>
      </c>
    </row>
    <row r="63" spans="1:30" ht="24.75" customHeight="1" thickBot="1">
      <c r="A63" s="183"/>
      <c r="C63" s="115"/>
      <c r="D63" s="115"/>
      <c r="E63" s="153">
        <f t="shared" si="17"/>
        <v>0</v>
      </c>
      <c r="F63" s="125">
        <f>IF(A63="",0,IF(ISERROR(VLOOKUP(A63,'Bilgi Giriş Sayfası'!$C$115:$W$1151,5,FALSE)),0,VLOOKUP(A63,'Bilgi Giriş Sayfası'!$C$115:$W$1151,5,FALSE)))</f>
        <v>0</v>
      </c>
      <c r="G63" s="126">
        <f>IF(A63="",0,IF(ISERROR(VLOOKUP(A63,'Bilgi Giriş Sayfası'!$C$115:$W$1151,4,FALSE)),0,VLOOKUP(A63,'Bilgi Giriş Sayfası'!$C$115:$W$1151,4,FALSE)))</f>
        <v>0</v>
      </c>
      <c r="H63" s="127">
        <f>SUMIF('Bilgi Giriş Sayfası'!$F$115:$W$233,G63,'Bilgi Giriş Sayfası'!$S$115:$S$233)</f>
        <v>0</v>
      </c>
      <c r="I63" s="127">
        <f>SUMIF('Bilgi Giriş Sayfası'!$F$115:$W$233,G63,'Bilgi Giriş Sayfası'!$T$115:$T$233)</f>
        <v>0</v>
      </c>
      <c r="J63" s="124">
        <f t="shared" si="9"/>
        <v>0</v>
      </c>
      <c r="K63" s="128">
        <f>SUMIF('Bilgi Giriş Sayfası'!$F$115:$W$233,G63,'Bilgi Giriş Sayfası'!$W$115:$W$233)</f>
        <v>0</v>
      </c>
      <c r="L63" s="128">
        <f>IF(A63="",0,IF(ISERROR(VLOOKUP(A63,'Bilgi Giriş Sayfası'!$C$115:$AD$1151,7,FALSE)),0,VLOOKUP(A63,'Bilgi Giriş Sayfası'!$C$115:$AD$1151,7,FALSE)+K63))</f>
        <v>0</v>
      </c>
      <c r="M63" s="128"/>
      <c r="N63" s="128">
        <f t="shared" si="10"/>
        <v>0</v>
      </c>
      <c r="O63" s="128">
        <f t="shared" si="11"/>
        <v>0</v>
      </c>
      <c r="P63" s="128">
        <f>IF(A63="",0,IF(ISERROR(VLOOKUP(A63,'Bilgi Giriş Sayfası'!$C$115:$AD$1151,22,FALSE)),0,VLOOKUP(A63,'Bilgi Giriş Sayfası'!$C$115:$AD$1151,22,FALSE)))</f>
        <v>0</v>
      </c>
      <c r="Q63" s="113">
        <f t="shared" si="12"/>
        <v>0</v>
      </c>
      <c r="R63" s="129">
        <f>ROUND(K63*'Bilgi Giriş Sayfası'!$F$107,2)</f>
        <v>0</v>
      </c>
      <c r="S63" s="129">
        <f t="shared" si="13"/>
        <v>0</v>
      </c>
      <c r="T63" s="129">
        <f t="shared" si="14"/>
        <v>0</v>
      </c>
      <c r="U63" s="171">
        <f t="shared" si="15"/>
        <v>0</v>
      </c>
      <c r="V63" s="121"/>
      <c r="W63" s="173">
        <f t="shared" si="16"/>
        <v>0</v>
      </c>
      <c r="X63" s="125">
        <f>IF(A63="",0,IF(ISERROR(VLOOKUP(A63,'Bilgi Giriş Sayfası'!$C$115:$W$1151,8,FALSE)),0,VLOOKUP(A63,'Bilgi Giriş Sayfası'!$C$115:$W$1151,8,FALSE)))</f>
        <v>0</v>
      </c>
      <c r="Y63" s="168"/>
      <c r="Z63" s="105"/>
      <c r="AA63" s="106"/>
      <c r="AB63" s="106"/>
      <c r="AC63" s="167">
        <f>IF(SUM(Z63:AB63)&gt;'Bilgi Giriş Sayfası'!$AX$109,"Dikkat Hatalı Giriş Asg Ücretten Büyük",SUM(Z63:AB63))</f>
        <v>0</v>
      </c>
      <c r="AD63" s="107">
        <f>IF(G63=0,0,IF(Y63="Evet",'Bilgi Giriş Sayfası'!$AX$109,IF(AC63&lt;=0,'Bilgi Giriş Sayfası'!$AX$109-AC63,IF(AC63&gt;0,'Bilgi Giriş Sayfası'!$AX$109-AC63))))</f>
        <v>0</v>
      </c>
    </row>
    <row r="64" spans="3:22" ht="24.75" customHeight="1" thickBot="1" thickTop="1">
      <c r="C64" s="115"/>
      <c r="D64" s="115"/>
      <c r="E64" s="139"/>
      <c r="F64" s="158"/>
      <c r="G64" s="166" t="s">
        <v>15</v>
      </c>
      <c r="H64" s="135">
        <f>SUM(H40:H63)</f>
        <v>0</v>
      </c>
      <c r="I64" s="135"/>
      <c r="J64" s="135">
        <f>SUM(J40:J63)</f>
        <v>0</v>
      </c>
      <c r="K64" s="159">
        <f>SUM(K40:K63)</f>
        <v>0</v>
      </c>
      <c r="L64" s="160"/>
      <c r="M64" s="161"/>
      <c r="N64" s="161"/>
      <c r="O64" s="159"/>
      <c r="P64" s="159"/>
      <c r="Q64" s="159">
        <f>SUM(Q40:Q63)</f>
        <v>0</v>
      </c>
      <c r="R64" s="159">
        <f>SUM(R40:R63)</f>
        <v>0</v>
      </c>
      <c r="S64" s="159">
        <f>SUM(S40:S63)</f>
        <v>0</v>
      </c>
      <c r="T64" s="159">
        <f>SUM(T40:T63)</f>
        <v>0</v>
      </c>
      <c r="U64" s="139"/>
      <c r="V64" s="121"/>
    </row>
    <row r="65" spans="3:22" ht="13.5" thickTop="1">
      <c r="C65" s="115"/>
      <c r="D65" s="115"/>
      <c r="E65" s="141"/>
      <c r="F65" s="141" t="str">
        <f>+F31</f>
        <v>  Uzaktan Eğitim ekders Ücret Olarak Toplam</v>
      </c>
      <c r="G65" s="141"/>
      <c r="H65" s="165"/>
      <c r="I65" s="165"/>
      <c r="J65" s="165">
        <f>+K64</f>
        <v>0</v>
      </c>
      <c r="K65" s="141" t="str">
        <f>("TL Tahakkuk Ettirilmiştir.")</f>
        <v>TL Tahakkuk Ettirilmiştir.</v>
      </c>
      <c r="L65" s="142"/>
      <c r="M65" s="143"/>
      <c r="N65" s="143"/>
      <c r="O65" s="143"/>
      <c r="P65" s="217">
        <f ca="1">TODAY()</f>
        <v>44927</v>
      </c>
      <c r="Q65" s="217"/>
      <c r="R65" s="217"/>
      <c r="S65" s="144"/>
      <c r="T65" s="145"/>
      <c r="U65" s="145"/>
      <c r="V65" s="115"/>
    </row>
    <row r="66" spans="3:22" ht="12.75">
      <c r="C66" s="115"/>
      <c r="D66" s="115"/>
      <c r="E66" s="140"/>
      <c r="F66" s="146"/>
      <c r="G66" s="147"/>
      <c r="H66" s="146"/>
      <c r="I66" s="146"/>
      <c r="J66" s="146"/>
      <c r="K66" s="146"/>
      <c r="L66" s="147"/>
      <c r="M66" s="147"/>
      <c r="N66" s="147"/>
      <c r="O66" s="147"/>
      <c r="P66" s="146"/>
      <c r="Q66" s="148" t="s">
        <v>16</v>
      </c>
      <c r="R66" s="140"/>
      <c r="S66" s="140"/>
      <c r="U66" s="148"/>
      <c r="V66" s="115"/>
    </row>
    <row r="67" spans="3:22" ht="12.75">
      <c r="C67" s="115"/>
      <c r="D67" s="115"/>
      <c r="E67" s="140"/>
      <c r="F67" s="146"/>
      <c r="G67" s="143"/>
      <c r="H67" s="146"/>
      <c r="I67" s="146"/>
      <c r="J67" s="146"/>
      <c r="K67" s="146"/>
      <c r="L67" s="146" t="s">
        <v>4</v>
      </c>
      <c r="M67" s="146"/>
      <c r="N67" s="146"/>
      <c r="O67" s="146"/>
      <c r="P67" s="147" t="s">
        <v>4</v>
      </c>
      <c r="Q67" s="143" t="str">
        <f>+R33</f>
        <v>Lokman MEYDAN</v>
      </c>
      <c r="R67" s="140"/>
      <c r="S67" s="140"/>
      <c r="U67" s="143"/>
      <c r="V67" s="115"/>
    </row>
    <row r="68" spans="3:22" ht="12.75">
      <c r="C68" s="115"/>
      <c r="D68" s="115"/>
      <c r="E68" s="140"/>
      <c r="F68" s="146"/>
      <c r="G68" s="146"/>
      <c r="H68" s="146"/>
      <c r="I68" s="146"/>
      <c r="J68" s="146"/>
      <c r="K68" s="146"/>
      <c r="L68" s="146" t="s">
        <v>4</v>
      </c>
      <c r="M68" s="146"/>
      <c r="N68" s="146"/>
      <c r="O68" s="146"/>
      <c r="P68" s="147" t="s">
        <v>4</v>
      </c>
      <c r="Q68" s="143" t="str">
        <f>+R34</f>
        <v>Yüksekokul Sekreteri</v>
      </c>
      <c r="R68" s="140"/>
      <c r="S68" s="140"/>
      <c r="U68" s="146"/>
      <c r="V68" s="115"/>
    </row>
  </sheetData>
  <sheetProtection password="C620" sheet="1"/>
  <autoFilter ref="X6:X63"/>
  <mergeCells count="38">
    <mergeCell ref="F1:R1"/>
    <mergeCell ref="H4:H5"/>
    <mergeCell ref="Q4:Q5"/>
    <mergeCell ref="O4:O5"/>
    <mergeCell ref="R4:R5"/>
    <mergeCell ref="J4:J5"/>
    <mergeCell ref="I4:I5"/>
    <mergeCell ref="T4:T5"/>
    <mergeCell ref="L4:L5"/>
    <mergeCell ref="AB38:AB40"/>
    <mergeCell ref="AC38:AC40"/>
    <mergeCell ref="AD38:AD40"/>
    <mergeCell ref="S38:S39"/>
    <mergeCell ref="T38:T39"/>
    <mergeCell ref="R38:R39"/>
    <mergeCell ref="P31:R31"/>
    <mergeCell ref="P65:R65"/>
    <mergeCell ref="F40:G40"/>
    <mergeCell ref="L38:L39"/>
    <mergeCell ref="P38:P39"/>
    <mergeCell ref="Q38:Q39"/>
    <mergeCell ref="S4:S5"/>
    <mergeCell ref="E4:E5"/>
    <mergeCell ref="F4:F5"/>
    <mergeCell ref="G4:G5"/>
    <mergeCell ref="P4:P5"/>
    <mergeCell ref="N4:N5"/>
    <mergeCell ref="E38:E39"/>
    <mergeCell ref="F38:F39"/>
    <mergeCell ref="G38:G39"/>
    <mergeCell ref="F35:R35"/>
    <mergeCell ref="K4:K5"/>
    <mergeCell ref="Y38:Y40"/>
    <mergeCell ref="Z38:Z40"/>
    <mergeCell ref="AA38:AA40"/>
    <mergeCell ref="I38:I39"/>
    <mergeCell ref="H38:H39"/>
    <mergeCell ref="J38:J39"/>
  </mergeCells>
  <conditionalFormatting sqref="AC6">
    <cfRule type="cellIs" priority="8" dxfId="9" operator="equal" stopIfTrue="1">
      <formula>"Dikkat Hatalı Giriş Asg Ücretten Büyük"</formula>
    </cfRule>
  </conditionalFormatting>
  <conditionalFormatting sqref="AD6">
    <cfRule type="cellIs" priority="7" dxfId="9" operator="equal" stopIfTrue="1">
      <formula>"Dikkat Hatalı Giriş Asg Ücretten Büyük"</formula>
    </cfRule>
  </conditionalFormatting>
  <conditionalFormatting sqref="AC7:AC29">
    <cfRule type="cellIs" priority="6" dxfId="9" operator="equal" stopIfTrue="1">
      <formula>"Dikkat Hatalı Giriş Asg Ücretten Büyük"</formula>
    </cfRule>
  </conditionalFormatting>
  <conditionalFormatting sqref="AD7:AD29">
    <cfRule type="cellIs" priority="5" dxfId="9" operator="equal" stopIfTrue="1">
      <formula>"Dikkat Hatalı Giriş Asg Ücretten Büyük"</formula>
    </cfRule>
  </conditionalFormatting>
  <conditionalFormatting sqref="AC41">
    <cfRule type="cellIs" priority="4" dxfId="9" operator="equal" stopIfTrue="1">
      <formula>"Dikkat Hatalı Giriş Asg Ücretten Büyük"</formula>
    </cfRule>
  </conditionalFormatting>
  <conditionalFormatting sqref="AD41">
    <cfRule type="cellIs" priority="3" dxfId="9" operator="equal" stopIfTrue="1">
      <formula>"Dikkat Hatalı Giriş Asg Ücretten Büyük"</formula>
    </cfRule>
  </conditionalFormatting>
  <conditionalFormatting sqref="AC42:AC63">
    <cfRule type="cellIs" priority="2" dxfId="9" operator="equal" stopIfTrue="1">
      <formula>"Dikkat Hatalı Giriş Asg Ücretten Büyük"</formula>
    </cfRule>
  </conditionalFormatting>
  <conditionalFormatting sqref="AD42:AD63">
    <cfRule type="cellIs" priority="1" dxfId="9" operator="equal" stopIfTrue="1">
      <formula>"Dikkat Hatalı Giriş Asg Ücretten Büyük"</formula>
    </cfRule>
  </conditionalFormatting>
  <dataValidations count="1">
    <dataValidation type="list" allowBlank="1" showInputMessage="1" showErrorMessage="1" sqref="Y6:Y29 Y41:Y63">
      <formula1>"EVET"</formula1>
    </dataValidation>
  </dataValidations>
  <printOptions/>
  <pageMargins left="0.8267716535433072" right="0.1968503937007874" top="0.2362204724409449" bottom="0.2755905511811024" header="0.15748031496062992" footer="0.15748031496062992"/>
  <pageSetup horizontalDpi="600" verticalDpi="600" orientation="landscape" paperSize="9" scale="66" r:id="rId3"/>
  <rowBreaks count="1" manualBreakCount="1">
    <brk id="34" min="1" max="2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7"/>
  <dimension ref="B1:J96"/>
  <sheetViews>
    <sheetView showZeros="0" zoomScalePageLayoutView="0" workbookViewId="0" topLeftCell="A4">
      <selection activeCell="B38" sqref="B38"/>
    </sheetView>
  </sheetViews>
  <sheetFormatPr defaultColWidth="9.125" defaultRowHeight="12.75"/>
  <cols>
    <col min="1" max="1" width="1.4921875" style="39" customWidth="1"/>
    <col min="2" max="2" width="17.00390625" style="39" customWidth="1"/>
    <col min="3" max="4" width="3.50390625" style="39" customWidth="1"/>
    <col min="5" max="5" width="4.75390625" style="39" customWidth="1"/>
    <col min="6" max="6" width="31.125" style="39" customWidth="1"/>
    <col min="7" max="7" width="31.50390625" style="39" bestFit="1" customWidth="1"/>
    <col min="8" max="8" width="26.00390625" style="39" bestFit="1" customWidth="1"/>
    <col min="9" max="9" width="18.125" style="39" bestFit="1" customWidth="1"/>
    <col min="10" max="10" width="3.00390625" style="39" customWidth="1"/>
    <col min="11" max="16384" width="9.125" style="39" customWidth="1"/>
  </cols>
  <sheetData>
    <row r="1" spans="6:7" ht="16.5">
      <c r="F1" s="56" t="s">
        <v>65</v>
      </c>
      <c r="G1" s="57" t="s">
        <v>203</v>
      </c>
    </row>
    <row r="2" spans="6:7" ht="15">
      <c r="F2" s="50" t="s">
        <v>169</v>
      </c>
      <c r="G2" s="51">
        <f>COUNTIF(Bordo!$X$6:$X$63,F2)</f>
        <v>0</v>
      </c>
    </row>
    <row r="3" spans="6:7" ht="15">
      <c r="F3" s="50" t="s">
        <v>170</v>
      </c>
      <c r="G3" s="51">
        <f>COUNTIF(Bordo!$X$6:$X$63,F3)</f>
        <v>0</v>
      </c>
    </row>
    <row r="4" spans="6:7" ht="15">
      <c r="F4" s="50" t="s">
        <v>171</v>
      </c>
      <c r="G4" s="51">
        <f>COUNTIF(Bordo!$X$6:$X$63,F4)</f>
        <v>0</v>
      </c>
    </row>
    <row r="5" spans="6:7" ht="15">
      <c r="F5" s="50" t="s">
        <v>172</v>
      </c>
      <c r="G5" s="51">
        <f>COUNTIF(Bordo!$X$6:$X$63,F5)</f>
        <v>0</v>
      </c>
    </row>
    <row r="6" spans="6:7" ht="15">
      <c r="F6" s="50" t="s">
        <v>173</v>
      </c>
      <c r="G6" s="51">
        <f>COUNTIF(Bordo!$X$6:$X$63,F6)</f>
        <v>0</v>
      </c>
    </row>
    <row r="7" spans="6:7" ht="15">
      <c r="F7" s="50" t="s">
        <v>174</v>
      </c>
      <c r="G7" s="51">
        <f>COUNTIF(Bordo!$X$6:$X$63,F7)</f>
        <v>0</v>
      </c>
    </row>
    <row r="8" spans="6:7" ht="15">
      <c r="F8" s="50" t="s">
        <v>175</v>
      </c>
      <c r="G8" s="51">
        <f>COUNTIF(Bordo!$X$6:$X$63,F8)</f>
        <v>0</v>
      </c>
    </row>
    <row r="9" spans="6:7" ht="15">
      <c r="F9" s="50" t="s">
        <v>176</v>
      </c>
      <c r="G9" s="51">
        <f>COUNTIF(Bordo!$X$6:$X$63,F9)</f>
        <v>0</v>
      </c>
    </row>
    <row r="10" spans="6:7" ht="15">
      <c r="F10" s="50" t="s">
        <v>177</v>
      </c>
      <c r="G10" s="51">
        <f>COUNTIF(Bordo!$X$6:$X$63,F10)</f>
        <v>0</v>
      </c>
    </row>
    <row r="11" spans="6:7" ht="15">
      <c r="F11" s="50" t="s">
        <v>178</v>
      </c>
      <c r="G11" s="51">
        <f>COUNTIF(Bordo!$X$6:$X$63,F11)</f>
        <v>0</v>
      </c>
    </row>
    <row r="12" spans="6:7" ht="15">
      <c r="F12" s="50" t="s">
        <v>179</v>
      </c>
      <c r="G12" s="51">
        <f>COUNTIF(Bordo!$X$6:$X$63,F12)</f>
        <v>0</v>
      </c>
    </row>
    <row r="13" spans="6:7" ht="15">
      <c r="F13" s="50" t="s">
        <v>180</v>
      </c>
      <c r="G13" s="51">
        <f>COUNTIF(Bordo!$X$6:$X$63,F13)</f>
        <v>0</v>
      </c>
    </row>
    <row r="14" spans="6:7" ht="15">
      <c r="F14" s="50" t="s">
        <v>181</v>
      </c>
      <c r="G14" s="51">
        <f>COUNTIF(Bordo!$X$6:$X$63,F14)</f>
        <v>0</v>
      </c>
    </row>
    <row r="15" spans="6:7" ht="15">
      <c r="F15" s="50" t="s">
        <v>182</v>
      </c>
      <c r="G15" s="51">
        <f>COUNTIF(Bordo!$X$6:$X$63,F15)</f>
        <v>0</v>
      </c>
    </row>
    <row r="16" spans="6:7" ht="15">
      <c r="F16" s="50" t="s">
        <v>183</v>
      </c>
      <c r="G16" s="51">
        <f>COUNTIF(Bordo!$X$6:$X$63,F16)</f>
        <v>0</v>
      </c>
    </row>
    <row r="17" spans="6:7" ht="15">
      <c r="F17" s="50" t="s">
        <v>184</v>
      </c>
      <c r="G17" s="51">
        <f>COUNTIF(Bordo!$X$6:$X$63,F17)</f>
        <v>0</v>
      </c>
    </row>
    <row r="18" spans="6:7" ht="15">
      <c r="F18" s="50" t="s">
        <v>185</v>
      </c>
      <c r="G18" s="51">
        <f>COUNTIF(Bordo!$X$6:$X$63,F18)</f>
        <v>0</v>
      </c>
    </row>
    <row r="19" spans="6:7" ht="15">
      <c r="F19" s="50" t="s">
        <v>186</v>
      </c>
      <c r="G19" s="51">
        <f>COUNTIF(Bordo!$X$6:$X$63,F19)</f>
        <v>0</v>
      </c>
    </row>
    <row r="20" spans="6:7" ht="15">
      <c r="F20" s="50" t="s">
        <v>187</v>
      </c>
      <c r="G20" s="51">
        <f>COUNTIF(Bordo!$X$6:$X$63,F20)</f>
        <v>0</v>
      </c>
    </row>
    <row r="21" spans="6:7" ht="15">
      <c r="F21" s="50" t="s">
        <v>188</v>
      </c>
      <c r="G21" s="51">
        <f>COUNTIF(Bordo!$X$6:$X$63,F21)</f>
        <v>0</v>
      </c>
    </row>
    <row r="22" spans="6:7" ht="15">
      <c r="F22" s="50" t="s">
        <v>189</v>
      </c>
      <c r="G22" s="51">
        <f>COUNTIF(Bordo!$X$6:$X$63,F22)</f>
        <v>0</v>
      </c>
    </row>
    <row r="23" spans="6:7" ht="15">
      <c r="F23" s="50" t="s">
        <v>190</v>
      </c>
      <c r="G23" s="51">
        <f>COUNTIF(Bordo!$X$6:$X$63,F23)</f>
        <v>0</v>
      </c>
    </row>
    <row r="24" spans="6:7" ht="15">
      <c r="F24" s="50" t="s">
        <v>191</v>
      </c>
      <c r="G24" s="51">
        <f>COUNTIF(Bordo!$X$6:$X$63,F24)</f>
        <v>0</v>
      </c>
    </row>
    <row r="25" spans="6:7" ht="15">
      <c r="F25" s="50" t="s">
        <v>192</v>
      </c>
      <c r="G25" s="51">
        <f>COUNTIF(Bordo!$X$6:$X$63,F25)</f>
        <v>0</v>
      </c>
    </row>
    <row r="26" spans="6:7" ht="15">
      <c r="F26" s="50"/>
      <c r="G26" s="51"/>
    </row>
    <row r="27" spans="6:7" ht="19.5">
      <c r="F27" s="52" t="s">
        <v>3</v>
      </c>
      <c r="G27" s="54">
        <f>SUM(G2:G26)</f>
        <v>0</v>
      </c>
    </row>
    <row r="28" ht="12.75">
      <c r="F28" s="37"/>
    </row>
    <row r="29" ht="12.75">
      <c r="F29" s="37"/>
    </row>
    <row r="30" ht="12.75">
      <c r="F30" s="37"/>
    </row>
    <row r="31" ht="12.75">
      <c r="F31" s="80">
        <f>+'Bilgi Giriş Sayfası'!N111</f>
        <v>0</v>
      </c>
    </row>
    <row r="32" spans="6:8" ht="12.75">
      <c r="F32" s="223">
        <f>+'Bilgi Giriş Sayfası'!N110</f>
        <v>0</v>
      </c>
      <c r="G32" s="224"/>
      <c r="H32" s="224"/>
    </row>
    <row r="33" spans="6:9" ht="12.75">
      <c r="F33" s="225" t="s">
        <v>197</v>
      </c>
      <c r="G33" s="225"/>
      <c r="H33" s="225"/>
      <c r="I33" s="225"/>
    </row>
    <row r="34" spans="6:9" ht="15">
      <c r="F34" s="226" t="e">
        <f>VLOOKUP(E38,'Bilgi Giriş Sayfası'!D115:AB152,7,FALSE)</f>
        <v>#N/A</v>
      </c>
      <c r="G34" s="226"/>
      <c r="H34" s="226"/>
      <c r="I34" s="226"/>
    </row>
    <row r="36" spans="5:9" ht="16.5">
      <c r="E36" s="45" t="s">
        <v>62</v>
      </c>
      <c r="F36" s="45" t="s">
        <v>10</v>
      </c>
      <c r="G36" s="45" t="s">
        <v>198</v>
      </c>
      <c r="H36" s="45" t="s">
        <v>199</v>
      </c>
      <c r="I36" s="45" t="s">
        <v>200</v>
      </c>
    </row>
    <row r="37" spans="2:10" ht="12">
      <c r="B37" s="2"/>
      <c r="C37" s="2"/>
      <c r="E37" s="40" t="s">
        <v>4</v>
      </c>
      <c r="F37" s="40" t="s">
        <v>201</v>
      </c>
      <c r="G37" s="40" t="s">
        <v>4</v>
      </c>
      <c r="H37" s="40" t="s">
        <v>4</v>
      </c>
      <c r="I37" s="41" t="s">
        <v>4</v>
      </c>
      <c r="J37" s="42"/>
    </row>
    <row r="38" spans="2:10" ht="18.75" customHeight="1">
      <c r="B38" s="81"/>
      <c r="C38" s="58"/>
      <c r="D38" s="58"/>
      <c r="E38" s="53">
        <f>IF(B38&gt;0,1,0)</f>
        <v>0</v>
      </c>
      <c r="F38" s="43">
        <f>IF(ISERROR(VLOOKUP(B38,Bordo!$A$6:$U$1129,7,FALSE)),0,VLOOKUP(B38,Bordo!$A$6:$U$1129,7,FALSE))</f>
        <v>0</v>
      </c>
      <c r="G38" s="49">
        <f>IF(B38="",0,IF(ISERROR(VLOOKUP(B38,'Bilgi Giriş Sayfası'!$C$115:$AB$1151,9,FALSE)),0,VLOOKUP(B38,'Bilgi Giriş Sayfası'!$C$115:$AB$1151,9,FALSE)))</f>
        <v>0</v>
      </c>
      <c r="H38" s="48">
        <f>IF(B38="",0,IF(ISERROR(VLOOKUP(B38,'Bilgi Giriş Sayfası'!$C$115:$AB$1151,8,FALSE)),0,VLOOKUP(B38,'Bilgi Giriş Sayfası'!$C$115:$AB$1151,8,FALSE)))</f>
        <v>0</v>
      </c>
      <c r="I38" s="47">
        <f>IF(ISERROR(VLOOKUP(B38,Bordo!$A$6:$U$129,20,FALSE)),0,VLOOKUP(B38,Bordo!$A$6:$U$129,20,FALSE))</f>
        <v>0</v>
      </c>
      <c r="J38" s="42"/>
    </row>
    <row r="39" spans="2:10" ht="15">
      <c r="B39" s="81"/>
      <c r="C39" s="58"/>
      <c r="D39" s="58"/>
      <c r="E39" s="53">
        <f>IF(B39&gt;1,E38+1,0)</f>
        <v>0</v>
      </c>
      <c r="F39" s="43">
        <f>IF(ISERROR(VLOOKUP(B39,Bordo!$A$6:$U$1129,7,FALSE)),0,VLOOKUP(B39,Bordo!$A$6:$U$1129,7,FALSE))</f>
        <v>0</v>
      </c>
      <c r="G39" s="49">
        <f>IF(B39="",0,IF(ISERROR(VLOOKUP(B39,'Bilgi Giriş Sayfası'!$C$115:$AB$1151,9,FALSE)),0,VLOOKUP(B39,'Bilgi Giriş Sayfası'!$C$115:$AB$1151,9,FALSE)))</f>
        <v>0</v>
      </c>
      <c r="H39" s="48">
        <f>IF(B39="",0,IF(ISERROR(VLOOKUP(B39,'Bilgi Giriş Sayfası'!$C$115:$AB$1151,8,FALSE)),0,VLOOKUP(B39,'Bilgi Giriş Sayfası'!$C$115:$AB$1151,8,FALSE)))</f>
        <v>0</v>
      </c>
      <c r="I39" s="47">
        <f>IF(ISERROR(VLOOKUP(B39,Bordo!$A$6:$U$129,20,FALSE)),0,VLOOKUP(B39,Bordo!$A$6:$U$129,20,FALSE))</f>
        <v>0</v>
      </c>
      <c r="J39" s="42"/>
    </row>
    <row r="40" spans="2:10" ht="15">
      <c r="B40" s="81"/>
      <c r="C40" s="58"/>
      <c r="D40" s="58"/>
      <c r="E40" s="53">
        <f aca="true" t="shared" si="0" ref="E40:E83">IF(B40&gt;1,E39+1,0)</f>
        <v>0</v>
      </c>
      <c r="F40" s="43">
        <f>IF(ISERROR(VLOOKUP(B40,Bordo!$A$6:$U$1129,7,FALSE)),0,VLOOKUP(B40,Bordo!$A$6:$U$1129,7,FALSE))</f>
        <v>0</v>
      </c>
      <c r="G40" s="49">
        <f>IF(B40="",0,IF(ISERROR(VLOOKUP(B40,'Bilgi Giriş Sayfası'!$C$115:$AB$1151,9,FALSE)),0,VLOOKUP(B40,'Bilgi Giriş Sayfası'!$C$115:$AB$1151,9,FALSE)))</f>
        <v>0</v>
      </c>
      <c r="H40" s="48">
        <f>IF(B40="",0,IF(ISERROR(VLOOKUP(B40,'Bilgi Giriş Sayfası'!$C$115:$AB$1151,8,FALSE)),0,VLOOKUP(B40,'Bilgi Giriş Sayfası'!$C$115:$AB$1151,8,FALSE)))</f>
        <v>0</v>
      </c>
      <c r="I40" s="47">
        <f>IF(ISERROR(VLOOKUP(B40,Bordo!$A$6:$U$129,20,FALSE)),0,VLOOKUP(B40,Bordo!$A$6:$U$129,20,FALSE))</f>
        <v>0</v>
      </c>
      <c r="J40" s="42"/>
    </row>
    <row r="41" spans="2:10" ht="15">
      <c r="B41" s="81"/>
      <c r="C41" s="58"/>
      <c r="D41" s="58"/>
      <c r="E41" s="53">
        <f t="shared" si="0"/>
        <v>0</v>
      </c>
      <c r="F41" s="43">
        <f>IF(ISERROR(VLOOKUP(B41,Bordo!$A$6:$U$1129,7,FALSE)),0,VLOOKUP(B41,Bordo!$A$6:$U$1129,7,FALSE))</f>
        <v>0</v>
      </c>
      <c r="G41" s="49">
        <f>IF(B41="",0,IF(ISERROR(VLOOKUP(B41,'Bilgi Giriş Sayfası'!$C$115:$AB$1151,9,FALSE)),0,VLOOKUP(B41,'Bilgi Giriş Sayfası'!$C$115:$AB$1151,9,FALSE)))</f>
        <v>0</v>
      </c>
      <c r="H41" s="48">
        <f>IF(B41="",0,IF(ISERROR(VLOOKUP(B41,'Bilgi Giriş Sayfası'!$C$115:$AB$1151,8,FALSE)),0,VLOOKUP(B41,'Bilgi Giriş Sayfası'!$C$115:$AB$1151,8,FALSE)))</f>
        <v>0</v>
      </c>
      <c r="I41" s="47">
        <f>IF(ISERROR(VLOOKUP(B41,Bordo!$A$6:$U$129,20,FALSE)),0,VLOOKUP(B41,Bordo!$A$6:$U$129,20,FALSE))</f>
        <v>0</v>
      </c>
      <c r="J41" s="42"/>
    </row>
    <row r="42" spans="2:10" ht="15">
      <c r="B42" s="81"/>
      <c r="C42" s="58"/>
      <c r="D42" s="58"/>
      <c r="E42" s="53">
        <f t="shared" si="0"/>
        <v>0</v>
      </c>
      <c r="F42" s="43">
        <f>IF(ISERROR(VLOOKUP(B42,Bordo!$A$6:$U$1129,7,FALSE)),0,VLOOKUP(B42,Bordo!$A$6:$U$1129,7,FALSE))</f>
        <v>0</v>
      </c>
      <c r="G42" s="49">
        <f>IF(B42="",0,IF(ISERROR(VLOOKUP(B42,'Bilgi Giriş Sayfası'!$C$115:$AB$1151,9,FALSE)),0,VLOOKUP(B42,'Bilgi Giriş Sayfası'!$C$115:$AB$1151,9,FALSE)))</f>
        <v>0</v>
      </c>
      <c r="H42" s="48">
        <f>IF(B42="",0,IF(ISERROR(VLOOKUP(B42,'Bilgi Giriş Sayfası'!$C$115:$AB$1151,8,FALSE)),0,VLOOKUP(B42,'Bilgi Giriş Sayfası'!$C$115:$AB$1151,8,FALSE)))</f>
        <v>0</v>
      </c>
      <c r="I42" s="47">
        <f>IF(ISERROR(VLOOKUP(B42,Bordo!$A$6:$U$129,20,FALSE)),0,VLOOKUP(B42,Bordo!$A$6:$U$129,20,FALSE))</f>
        <v>0</v>
      </c>
      <c r="J42" s="42"/>
    </row>
    <row r="43" spans="2:10" ht="15">
      <c r="B43" s="81"/>
      <c r="C43" s="58"/>
      <c r="D43" s="58"/>
      <c r="E43" s="53">
        <f t="shared" si="0"/>
        <v>0</v>
      </c>
      <c r="F43" s="43">
        <f>IF(ISERROR(VLOOKUP(B43,Bordo!$A$6:$U$1129,7,FALSE)),0,VLOOKUP(B43,Bordo!$A$6:$U$1129,7,FALSE))</f>
        <v>0</v>
      </c>
      <c r="G43" s="49">
        <f>IF(B43="",0,IF(ISERROR(VLOOKUP(B43,'Bilgi Giriş Sayfası'!$C$115:$AB$1151,9,FALSE)),0,VLOOKUP(B43,'Bilgi Giriş Sayfası'!$C$115:$AB$1151,9,FALSE)))</f>
        <v>0</v>
      </c>
      <c r="H43" s="48">
        <f>IF(B43="",0,IF(ISERROR(VLOOKUP(B43,'Bilgi Giriş Sayfası'!$C$115:$AB$1151,8,FALSE)),0,VLOOKUP(B43,'Bilgi Giriş Sayfası'!$C$115:$AB$1151,8,FALSE)))</f>
        <v>0</v>
      </c>
      <c r="I43" s="47">
        <f>IF(ISERROR(VLOOKUP(B43,Bordo!$A$6:$U$129,20,FALSE)),0,VLOOKUP(B43,Bordo!$A$6:$U$129,20,FALSE))</f>
        <v>0</v>
      </c>
      <c r="J43" s="42"/>
    </row>
    <row r="44" spans="2:10" ht="15">
      <c r="B44" s="81"/>
      <c r="C44" s="58"/>
      <c r="D44" s="58"/>
      <c r="E44" s="53">
        <f t="shared" si="0"/>
        <v>0</v>
      </c>
      <c r="F44" s="43">
        <f>IF(ISERROR(VLOOKUP(B44,Bordo!$A$6:$U$1129,7,FALSE)),0,VLOOKUP(B44,Bordo!$A$6:$U$1129,7,FALSE))</f>
        <v>0</v>
      </c>
      <c r="G44" s="49">
        <f>IF(B44="",0,IF(ISERROR(VLOOKUP(B44,'Bilgi Giriş Sayfası'!$C$115:$AB$1151,9,FALSE)),0,VLOOKUP(B44,'Bilgi Giriş Sayfası'!$C$115:$AB$1151,9,FALSE)))</f>
        <v>0</v>
      </c>
      <c r="H44" s="48">
        <f>IF(B44="",0,IF(ISERROR(VLOOKUP(B44,'Bilgi Giriş Sayfası'!$C$115:$AB$1151,8,FALSE)),0,VLOOKUP(B44,'Bilgi Giriş Sayfası'!$C$115:$AB$1151,8,FALSE)))</f>
        <v>0</v>
      </c>
      <c r="I44" s="47">
        <f>IF(ISERROR(VLOOKUP(B44,Bordo!$A$6:$U$129,20,FALSE)),0,VLOOKUP(B44,Bordo!$A$6:$U$129,20,FALSE))</f>
        <v>0</v>
      </c>
      <c r="J44" s="42"/>
    </row>
    <row r="45" spans="2:10" ht="15">
      <c r="B45" s="81"/>
      <c r="C45" s="58"/>
      <c r="D45" s="58"/>
      <c r="E45" s="53">
        <f t="shared" si="0"/>
        <v>0</v>
      </c>
      <c r="F45" s="43">
        <f>IF(ISERROR(VLOOKUP(B45,Bordo!$A$6:$U$1129,7,FALSE)),0,VLOOKUP(B45,Bordo!$A$6:$U$1129,7,FALSE))</f>
        <v>0</v>
      </c>
      <c r="G45" s="49">
        <f>IF(B45="",0,IF(ISERROR(VLOOKUP(B45,'Bilgi Giriş Sayfası'!$C$115:$AB$1151,9,FALSE)),0,VLOOKUP(B45,'Bilgi Giriş Sayfası'!$C$115:$AB$1151,9,FALSE)))</f>
        <v>0</v>
      </c>
      <c r="H45" s="48">
        <f>IF(B45="",0,IF(ISERROR(VLOOKUP(B45,'Bilgi Giriş Sayfası'!$C$115:$AB$1151,8,FALSE)),0,VLOOKUP(B45,'Bilgi Giriş Sayfası'!$C$115:$AB$1151,8,FALSE)))</f>
        <v>0</v>
      </c>
      <c r="I45" s="47">
        <f>IF(ISERROR(VLOOKUP(B45,Bordo!$A$6:$U$129,20,FALSE)),0,VLOOKUP(B45,Bordo!$A$6:$U$129,20,FALSE))</f>
        <v>0</v>
      </c>
      <c r="J45" s="42"/>
    </row>
    <row r="46" spans="2:10" ht="15">
      <c r="B46" s="81"/>
      <c r="C46" s="58"/>
      <c r="D46" s="58"/>
      <c r="E46" s="53">
        <f t="shared" si="0"/>
        <v>0</v>
      </c>
      <c r="F46" s="43">
        <f>IF(ISERROR(VLOOKUP(B46,Bordo!$A$6:$U$1129,7,FALSE)),0,VLOOKUP(B46,Bordo!$A$6:$U$1129,7,FALSE))</f>
        <v>0</v>
      </c>
      <c r="G46" s="49">
        <f>IF(B46="",0,IF(ISERROR(VLOOKUP(B46,'Bilgi Giriş Sayfası'!$C$115:$AB$1151,9,FALSE)),0,VLOOKUP(B46,'Bilgi Giriş Sayfası'!$C$115:$AB$1151,9,FALSE)))</f>
        <v>0</v>
      </c>
      <c r="H46" s="48">
        <f>IF(B46="",0,IF(ISERROR(VLOOKUP(B46,'Bilgi Giriş Sayfası'!$C$115:$AB$1151,8,FALSE)),0,VLOOKUP(B46,'Bilgi Giriş Sayfası'!$C$115:$AB$1151,8,FALSE)))</f>
        <v>0</v>
      </c>
      <c r="I46" s="47">
        <f>IF(ISERROR(VLOOKUP(B46,Bordo!$A$6:$U$129,20,FALSE)),0,VLOOKUP(B46,Bordo!$A$6:$U$129,20,FALSE))</f>
        <v>0</v>
      </c>
      <c r="J46" s="42"/>
    </row>
    <row r="47" spans="2:10" ht="15">
      <c r="B47" s="81"/>
      <c r="C47" s="58"/>
      <c r="D47" s="58"/>
      <c r="E47" s="53">
        <f t="shared" si="0"/>
        <v>0</v>
      </c>
      <c r="F47" s="43">
        <f>IF(ISERROR(VLOOKUP(B47,Bordo!$A$6:$U$1129,7,FALSE)),0,VLOOKUP(B47,Bordo!$A$6:$U$1129,7,FALSE))</f>
        <v>0</v>
      </c>
      <c r="G47" s="49">
        <f>IF(B47="",0,IF(ISERROR(VLOOKUP(B47,'Bilgi Giriş Sayfası'!$C$115:$AB$1151,9,FALSE)),0,VLOOKUP(B47,'Bilgi Giriş Sayfası'!$C$115:$AB$1151,9,FALSE)))</f>
        <v>0</v>
      </c>
      <c r="H47" s="48">
        <f>IF(B47="",0,IF(ISERROR(VLOOKUP(B47,'Bilgi Giriş Sayfası'!$C$115:$AB$1151,8,FALSE)),0,VLOOKUP(B47,'Bilgi Giriş Sayfası'!$C$115:$AB$1151,8,FALSE)))</f>
        <v>0</v>
      </c>
      <c r="I47" s="47">
        <f>IF(ISERROR(VLOOKUP(B47,Bordo!$A$6:$U$129,20,FALSE)),0,VLOOKUP(B47,Bordo!$A$6:$U$129,20,FALSE))</f>
        <v>0</v>
      </c>
      <c r="J47" s="42"/>
    </row>
    <row r="48" spans="2:10" ht="15">
      <c r="B48" s="81"/>
      <c r="C48" s="58"/>
      <c r="D48" s="58"/>
      <c r="E48" s="53">
        <f t="shared" si="0"/>
        <v>0</v>
      </c>
      <c r="F48" s="43">
        <f>IF(ISERROR(VLOOKUP(B48,Bordo!$A$6:$U$1129,7,FALSE)),0,VLOOKUP(B48,Bordo!$A$6:$U$1129,7,FALSE))</f>
        <v>0</v>
      </c>
      <c r="G48" s="49">
        <f>IF(B48="",0,IF(ISERROR(VLOOKUP(B48,'Bilgi Giriş Sayfası'!$C$115:$AB$1151,9,FALSE)),0,VLOOKUP(B48,'Bilgi Giriş Sayfası'!$C$115:$AB$1151,9,FALSE)))</f>
        <v>0</v>
      </c>
      <c r="H48" s="48">
        <f>IF(B48="",0,IF(ISERROR(VLOOKUP(B48,'Bilgi Giriş Sayfası'!$C$115:$AB$1151,8,FALSE)),0,VLOOKUP(B48,'Bilgi Giriş Sayfası'!$C$115:$AB$1151,8,FALSE)))</f>
        <v>0</v>
      </c>
      <c r="I48" s="47">
        <f>IF(ISERROR(VLOOKUP(B48,Bordo!$A$6:$U$129,20,FALSE)),0,VLOOKUP(B48,Bordo!$A$6:$U$129,20,FALSE))</f>
        <v>0</v>
      </c>
      <c r="J48" s="42"/>
    </row>
    <row r="49" spans="2:10" ht="15">
      <c r="B49" s="81"/>
      <c r="C49" s="58"/>
      <c r="D49" s="58"/>
      <c r="E49" s="53">
        <f t="shared" si="0"/>
        <v>0</v>
      </c>
      <c r="F49" s="43">
        <f>IF(ISERROR(VLOOKUP(B49,Bordo!$A$6:$U$1129,7,FALSE)),0,VLOOKUP(B49,Bordo!$A$6:$U$1129,7,FALSE))</f>
        <v>0</v>
      </c>
      <c r="G49" s="49">
        <f>IF(B49="",0,IF(ISERROR(VLOOKUP(B49,'Bilgi Giriş Sayfası'!$C$115:$AB$1151,9,FALSE)),0,VLOOKUP(B49,'Bilgi Giriş Sayfası'!$C$115:$AB$1151,9,FALSE)))</f>
        <v>0</v>
      </c>
      <c r="H49" s="48">
        <f>IF(B49="",0,IF(ISERROR(VLOOKUP(B49,'Bilgi Giriş Sayfası'!$C$115:$AB$1151,8,FALSE)),0,VLOOKUP(B49,'Bilgi Giriş Sayfası'!$C$115:$AB$1151,8,FALSE)))</f>
        <v>0</v>
      </c>
      <c r="I49" s="47">
        <f>IF(ISERROR(VLOOKUP(B49,Bordo!$A$6:$U$129,20,FALSE)),0,VLOOKUP(B49,Bordo!$A$6:$U$129,20,FALSE))</f>
        <v>0</v>
      </c>
      <c r="J49" s="42"/>
    </row>
    <row r="50" spans="2:10" ht="15">
      <c r="B50" s="81"/>
      <c r="C50" s="58"/>
      <c r="D50" s="58"/>
      <c r="E50" s="53">
        <f t="shared" si="0"/>
        <v>0</v>
      </c>
      <c r="F50" s="43">
        <f>IF(ISERROR(VLOOKUP(B50,Bordo!$A$6:$U$1129,7,FALSE)),0,VLOOKUP(B50,Bordo!$A$6:$U$1129,7,FALSE))</f>
        <v>0</v>
      </c>
      <c r="G50" s="49">
        <f>IF(B50="",0,IF(ISERROR(VLOOKUP(B50,'Bilgi Giriş Sayfası'!$C$115:$AB$1151,9,FALSE)),0,VLOOKUP(B50,'Bilgi Giriş Sayfası'!$C$115:$AB$1151,9,FALSE)))</f>
        <v>0</v>
      </c>
      <c r="H50" s="48">
        <f>IF(B50="",0,IF(ISERROR(VLOOKUP(B50,'Bilgi Giriş Sayfası'!$C$115:$AB$1151,8,FALSE)),0,VLOOKUP(B50,'Bilgi Giriş Sayfası'!$C$115:$AB$1151,8,FALSE)))</f>
        <v>0</v>
      </c>
      <c r="I50" s="47">
        <f>IF(ISERROR(VLOOKUP(B50,Bordo!$A$6:$U$129,20,FALSE)),0,VLOOKUP(B50,Bordo!$A$6:$U$129,20,FALSE))</f>
        <v>0</v>
      </c>
      <c r="J50" s="42"/>
    </row>
    <row r="51" spans="2:10" ht="15">
      <c r="B51" s="81"/>
      <c r="C51" s="58"/>
      <c r="D51" s="58"/>
      <c r="E51" s="53">
        <f t="shared" si="0"/>
        <v>0</v>
      </c>
      <c r="F51" s="43">
        <f>IF(ISERROR(VLOOKUP(B51,Bordo!$A$6:$U$1129,7,FALSE)),0,VLOOKUP(B51,Bordo!$A$6:$U$1129,7,FALSE))</f>
        <v>0</v>
      </c>
      <c r="G51" s="49">
        <f>IF(B51="",0,IF(ISERROR(VLOOKUP(B51,'Bilgi Giriş Sayfası'!$C$115:$AB$1151,9,FALSE)),0,VLOOKUP(B51,'Bilgi Giriş Sayfası'!$C$115:$AB$1151,9,FALSE)))</f>
        <v>0</v>
      </c>
      <c r="H51" s="48">
        <f>IF(B51="",0,IF(ISERROR(VLOOKUP(B51,'Bilgi Giriş Sayfası'!$C$115:$AB$1151,8,FALSE)),0,VLOOKUP(B51,'Bilgi Giriş Sayfası'!$C$115:$AB$1151,8,FALSE)))</f>
        <v>0</v>
      </c>
      <c r="I51" s="47">
        <f>IF(ISERROR(VLOOKUP(B51,Bordo!$A$6:$U$129,20,FALSE)),0,VLOOKUP(B51,Bordo!$A$6:$U$129,20,FALSE))</f>
        <v>0</v>
      </c>
      <c r="J51" s="42"/>
    </row>
    <row r="52" spans="2:10" ht="15">
      <c r="B52" s="81"/>
      <c r="C52" s="58"/>
      <c r="D52" s="58"/>
      <c r="E52" s="53">
        <f t="shared" si="0"/>
        <v>0</v>
      </c>
      <c r="F52" s="43">
        <f>IF(ISERROR(VLOOKUP(B52,Bordo!$A$6:$U$1129,7,FALSE)),0,VLOOKUP(B52,Bordo!$A$6:$U$1129,7,FALSE))</f>
        <v>0</v>
      </c>
      <c r="G52" s="49">
        <f>IF(B52="",0,IF(ISERROR(VLOOKUP(B52,'Bilgi Giriş Sayfası'!$C$115:$AB$1151,9,FALSE)),0,VLOOKUP(B52,'Bilgi Giriş Sayfası'!$C$115:$AB$1151,9,FALSE)))</f>
        <v>0</v>
      </c>
      <c r="H52" s="48">
        <f>IF(B52="",0,IF(ISERROR(VLOOKUP(B52,'Bilgi Giriş Sayfası'!$C$115:$AB$1151,8,FALSE)),0,VLOOKUP(B52,'Bilgi Giriş Sayfası'!$C$115:$AB$1151,8,FALSE)))</f>
        <v>0</v>
      </c>
      <c r="I52" s="47">
        <f>IF(ISERROR(VLOOKUP(B52,Bordo!$A$6:$U$129,20,FALSE)),0,VLOOKUP(B52,Bordo!$A$6:$U$129,20,FALSE))</f>
        <v>0</v>
      </c>
      <c r="J52" s="42"/>
    </row>
    <row r="53" spans="2:10" ht="15">
      <c r="B53" s="81"/>
      <c r="C53" s="58"/>
      <c r="D53" s="58"/>
      <c r="E53" s="53">
        <f t="shared" si="0"/>
        <v>0</v>
      </c>
      <c r="F53" s="43">
        <f>IF(ISERROR(VLOOKUP(B53,Bordo!$A$6:$U$1129,7,FALSE)),0,VLOOKUP(B53,Bordo!$A$6:$U$1129,7,FALSE))</f>
        <v>0</v>
      </c>
      <c r="G53" s="49">
        <f>IF(B53="",0,IF(ISERROR(VLOOKUP(B53,'Bilgi Giriş Sayfası'!$C$115:$AB$1151,9,FALSE)),0,VLOOKUP(B53,'Bilgi Giriş Sayfası'!$C$115:$AB$1151,9,FALSE)))</f>
        <v>0</v>
      </c>
      <c r="H53" s="48">
        <f>IF(B53="",0,IF(ISERROR(VLOOKUP(B53,'Bilgi Giriş Sayfası'!$C$115:$AB$1151,8,FALSE)),0,VLOOKUP(B53,'Bilgi Giriş Sayfası'!$C$115:$AB$1151,8,FALSE)))</f>
        <v>0</v>
      </c>
      <c r="I53" s="47">
        <f>IF(ISERROR(VLOOKUP(B53,Bordo!$A$6:$U$129,20,FALSE)),0,VLOOKUP(B53,Bordo!$A$6:$U$129,20,FALSE))</f>
        <v>0</v>
      </c>
      <c r="J53" s="42"/>
    </row>
    <row r="54" spans="2:10" ht="15">
      <c r="B54" s="81"/>
      <c r="C54" s="58"/>
      <c r="D54" s="58"/>
      <c r="E54" s="53">
        <f t="shared" si="0"/>
        <v>0</v>
      </c>
      <c r="F54" s="43">
        <f>IF(ISERROR(VLOOKUP(B54,Bordo!$A$6:$U$1129,7,FALSE)),0,VLOOKUP(B54,Bordo!$A$6:$U$1129,7,FALSE))</f>
        <v>0</v>
      </c>
      <c r="G54" s="49">
        <f>IF(B54="",0,IF(ISERROR(VLOOKUP(B54,'Bilgi Giriş Sayfası'!$C$115:$AB$1151,9,FALSE)),0,VLOOKUP(B54,'Bilgi Giriş Sayfası'!$C$115:$AB$1151,9,FALSE)))</f>
        <v>0</v>
      </c>
      <c r="H54" s="48">
        <f>IF(B54="",0,IF(ISERROR(VLOOKUP(B54,'Bilgi Giriş Sayfası'!$C$115:$AB$1151,8,FALSE)),0,VLOOKUP(B54,'Bilgi Giriş Sayfası'!$C$115:$AB$1151,8,FALSE)))</f>
        <v>0</v>
      </c>
      <c r="I54" s="47">
        <f>IF(ISERROR(VLOOKUP(B54,Bordo!$A$6:$U$129,20,FALSE)),0,VLOOKUP(B54,Bordo!$A$6:$U$129,20,FALSE))</f>
        <v>0</v>
      </c>
      <c r="J54" s="42"/>
    </row>
    <row r="55" spans="2:10" ht="15">
      <c r="B55" s="81"/>
      <c r="C55" s="58"/>
      <c r="D55" s="58"/>
      <c r="E55" s="53">
        <f t="shared" si="0"/>
        <v>0</v>
      </c>
      <c r="F55" s="43">
        <f>IF(ISERROR(VLOOKUP(B55,Bordo!$A$6:$U$1129,7,FALSE)),0,VLOOKUP(B55,Bordo!$A$6:$U$1129,7,FALSE))</f>
        <v>0</v>
      </c>
      <c r="G55" s="49">
        <f>IF(B55="",0,IF(ISERROR(VLOOKUP(B55,'Bilgi Giriş Sayfası'!$C$115:$AB$1151,9,FALSE)),0,VLOOKUP(B55,'Bilgi Giriş Sayfası'!$C$115:$AB$1151,9,FALSE)))</f>
        <v>0</v>
      </c>
      <c r="H55" s="48">
        <f>IF(B55="",0,IF(ISERROR(VLOOKUP(B55,'Bilgi Giriş Sayfası'!$C$115:$AB$1151,8,FALSE)),0,VLOOKUP(B55,'Bilgi Giriş Sayfası'!$C$115:$AB$1151,8,FALSE)))</f>
        <v>0</v>
      </c>
      <c r="I55" s="47">
        <f>IF(ISERROR(VLOOKUP(B55,Bordo!$A$6:$U$129,20,FALSE)),0,VLOOKUP(B55,Bordo!$A$6:$U$129,20,FALSE))</f>
        <v>0</v>
      </c>
      <c r="J55" s="42"/>
    </row>
    <row r="56" spans="2:10" ht="15">
      <c r="B56" s="81"/>
      <c r="C56" s="58"/>
      <c r="D56" s="58"/>
      <c r="E56" s="53">
        <f t="shared" si="0"/>
        <v>0</v>
      </c>
      <c r="F56" s="43">
        <f>IF(ISERROR(VLOOKUP(B56,Bordo!$A$6:$U$1129,7,FALSE)),0,VLOOKUP(B56,Bordo!$A$6:$U$1129,7,FALSE))</f>
        <v>0</v>
      </c>
      <c r="G56" s="49">
        <f>IF(B56="",0,IF(ISERROR(VLOOKUP(B56,'Bilgi Giriş Sayfası'!$C$115:$AB$1151,9,FALSE)),0,VLOOKUP(B56,'Bilgi Giriş Sayfası'!$C$115:$AB$1151,9,FALSE)))</f>
        <v>0</v>
      </c>
      <c r="H56" s="48">
        <f>IF(B56="",0,IF(ISERROR(VLOOKUP(B56,'Bilgi Giriş Sayfası'!$C$115:$AB$1151,8,FALSE)),0,VLOOKUP(B56,'Bilgi Giriş Sayfası'!$C$115:$AB$1151,8,FALSE)))</f>
        <v>0</v>
      </c>
      <c r="I56" s="47">
        <f>IF(ISERROR(VLOOKUP(B56,Bordo!$A$6:$U$129,20,FALSE)),0,VLOOKUP(B56,Bordo!$A$6:$U$129,20,FALSE))</f>
        <v>0</v>
      </c>
      <c r="J56" s="42"/>
    </row>
    <row r="57" spans="2:10" ht="15">
      <c r="B57" s="81"/>
      <c r="C57" s="58"/>
      <c r="D57" s="58"/>
      <c r="E57" s="53">
        <f t="shared" si="0"/>
        <v>0</v>
      </c>
      <c r="F57" s="43">
        <f>IF(ISERROR(VLOOKUP(B57,Bordo!$A$6:$U$1129,7,FALSE)),0,VLOOKUP(B57,Bordo!$A$6:$U$1129,7,FALSE))</f>
        <v>0</v>
      </c>
      <c r="G57" s="49">
        <f>IF(B57="",0,IF(ISERROR(VLOOKUP(B57,'Bilgi Giriş Sayfası'!$C$115:$AB$1151,9,FALSE)),0,VLOOKUP(B57,'Bilgi Giriş Sayfası'!$C$115:$AB$1151,9,FALSE)))</f>
        <v>0</v>
      </c>
      <c r="H57" s="48">
        <f>IF(B57="",0,IF(ISERROR(VLOOKUP(B57,'Bilgi Giriş Sayfası'!$C$115:$AB$1151,8,FALSE)),0,VLOOKUP(B57,'Bilgi Giriş Sayfası'!$C$115:$AB$1151,8,FALSE)))</f>
        <v>0</v>
      </c>
      <c r="I57" s="47">
        <f>IF(ISERROR(VLOOKUP(B57,Bordo!$A$6:$U$129,20,FALSE)),0,VLOOKUP(B57,Bordo!$A$6:$U$129,20,FALSE))</f>
        <v>0</v>
      </c>
      <c r="J57" s="42"/>
    </row>
    <row r="58" spans="2:10" ht="15">
      <c r="B58" s="81"/>
      <c r="C58" s="58"/>
      <c r="D58" s="58"/>
      <c r="E58" s="53">
        <f t="shared" si="0"/>
        <v>0</v>
      </c>
      <c r="F58" s="43">
        <f>IF(ISERROR(VLOOKUP(B58,Bordo!$A$6:$U$1129,7,FALSE)),0,VLOOKUP(B58,Bordo!$A$6:$U$1129,7,FALSE))</f>
        <v>0</v>
      </c>
      <c r="G58" s="49">
        <f>IF(B58="",0,IF(ISERROR(VLOOKUP(B58,'Bilgi Giriş Sayfası'!$C$115:$AB$1151,9,FALSE)),0,VLOOKUP(B58,'Bilgi Giriş Sayfası'!$C$115:$AB$1151,9,FALSE)))</f>
        <v>0</v>
      </c>
      <c r="H58" s="48">
        <f>IF(B58="",0,IF(ISERROR(VLOOKUP(B58,'Bilgi Giriş Sayfası'!$C$115:$AB$1151,8,FALSE)),0,VLOOKUP(B58,'Bilgi Giriş Sayfası'!$C$115:$AB$1151,8,FALSE)))</f>
        <v>0</v>
      </c>
      <c r="I58" s="47">
        <f>IF(ISERROR(VLOOKUP(B58,Bordo!$A$6:$U$129,20,FALSE)),0,VLOOKUP(B58,Bordo!$A$6:$U$129,20,FALSE))</f>
        <v>0</v>
      </c>
      <c r="J58" s="42"/>
    </row>
    <row r="59" spans="2:10" ht="15">
      <c r="B59" s="81"/>
      <c r="C59" s="58"/>
      <c r="D59" s="58"/>
      <c r="E59" s="53">
        <f t="shared" si="0"/>
        <v>0</v>
      </c>
      <c r="F59" s="43">
        <f>IF(ISERROR(VLOOKUP(B59,Bordo!$A$6:$U$1129,7,FALSE)),0,VLOOKUP(B59,Bordo!$A$6:$U$1129,7,FALSE))</f>
        <v>0</v>
      </c>
      <c r="G59" s="49">
        <f>IF(B59="",0,IF(ISERROR(VLOOKUP(B59,'Bilgi Giriş Sayfası'!$C$115:$AB$1151,9,FALSE)),0,VLOOKUP(B59,'Bilgi Giriş Sayfası'!$C$115:$AB$1151,9,FALSE)))</f>
        <v>0</v>
      </c>
      <c r="H59" s="48">
        <f>IF(B59="",0,IF(ISERROR(VLOOKUP(B59,'Bilgi Giriş Sayfası'!$C$115:$AB$1151,8,FALSE)),0,VLOOKUP(B59,'Bilgi Giriş Sayfası'!$C$115:$AB$1151,8,FALSE)))</f>
        <v>0</v>
      </c>
      <c r="I59" s="47">
        <f>IF(ISERROR(VLOOKUP(B59,Bordo!$A$6:$U$129,20,FALSE)),0,VLOOKUP(B59,Bordo!$A$6:$U$129,20,FALSE))</f>
        <v>0</v>
      </c>
      <c r="J59" s="42"/>
    </row>
    <row r="60" spans="2:10" ht="15">
      <c r="B60" s="81"/>
      <c r="C60" s="58"/>
      <c r="D60" s="58"/>
      <c r="E60" s="53">
        <f t="shared" si="0"/>
        <v>0</v>
      </c>
      <c r="F60" s="43">
        <f>IF(ISERROR(VLOOKUP(B60,Bordo!$A$6:$U$1129,7,FALSE)),0,VLOOKUP(B60,Bordo!$A$6:$U$1129,7,FALSE))</f>
        <v>0</v>
      </c>
      <c r="G60" s="49">
        <f>IF(B60="",0,IF(ISERROR(VLOOKUP(B60,'Bilgi Giriş Sayfası'!$C$115:$AB$1151,9,FALSE)),0,VLOOKUP(B60,'Bilgi Giriş Sayfası'!$C$115:$AB$1151,9,FALSE)))</f>
        <v>0</v>
      </c>
      <c r="H60" s="48">
        <f>IF(B60="",0,IF(ISERROR(VLOOKUP(B60,'Bilgi Giriş Sayfası'!$C$115:$AB$1151,8,FALSE)),0,VLOOKUP(B60,'Bilgi Giriş Sayfası'!$C$115:$AB$1151,8,FALSE)))</f>
        <v>0</v>
      </c>
      <c r="I60" s="47">
        <f>IF(ISERROR(VLOOKUP(B60,Bordo!$A$6:$U$129,20,FALSE)),0,VLOOKUP(B60,Bordo!$A$6:$U$129,20,FALSE))</f>
        <v>0</v>
      </c>
      <c r="J60" s="42"/>
    </row>
    <row r="61" spans="2:10" ht="15">
      <c r="B61" s="81"/>
      <c r="C61" s="58"/>
      <c r="D61" s="58"/>
      <c r="E61" s="53">
        <f t="shared" si="0"/>
        <v>0</v>
      </c>
      <c r="F61" s="43">
        <f>IF(ISERROR(VLOOKUP(B61,Bordo!$A$6:$U$1129,7,FALSE)),0,VLOOKUP(B61,Bordo!$A$6:$U$1129,7,FALSE))</f>
        <v>0</v>
      </c>
      <c r="G61" s="49">
        <f>IF(B61="",0,IF(ISERROR(VLOOKUP(B61,'Bilgi Giriş Sayfası'!$C$115:$AB$1151,9,FALSE)),0,VLOOKUP(B61,'Bilgi Giriş Sayfası'!$C$115:$AB$1151,9,FALSE)))</f>
        <v>0</v>
      </c>
      <c r="H61" s="48">
        <f>IF(B61="",0,IF(ISERROR(VLOOKUP(B61,'Bilgi Giriş Sayfası'!$C$115:$AB$1151,8,FALSE)),0,VLOOKUP(B61,'Bilgi Giriş Sayfası'!$C$115:$AB$1151,8,FALSE)))</f>
        <v>0</v>
      </c>
      <c r="I61" s="47">
        <f>IF(ISERROR(VLOOKUP(B61,Bordo!$A$6:$U$129,20,FALSE)),0,VLOOKUP(B61,Bordo!$A$6:$U$129,20,FALSE))</f>
        <v>0</v>
      </c>
      <c r="J61" s="42"/>
    </row>
    <row r="62" spans="2:10" ht="15">
      <c r="B62" s="81"/>
      <c r="C62" s="58"/>
      <c r="D62" s="58"/>
      <c r="E62" s="53">
        <f t="shared" si="0"/>
        <v>0</v>
      </c>
      <c r="F62" s="43">
        <f>IF(ISERROR(VLOOKUP(B62,Bordo!$A$6:$U$1129,7,FALSE)),0,VLOOKUP(B62,Bordo!$A$6:$U$1129,7,FALSE))</f>
        <v>0</v>
      </c>
      <c r="G62" s="49">
        <f>IF(B62="",0,IF(ISERROR(VLOOKUP(B62,'Bilgi Giriş Sayfası'!$C$115:$AB$1151,9,FALSE)),0,VLOOKUP(B62,'Bilgi Giriş Sayfası'!$C$115:$AB$1151,9,FALSE)))</f>
        <v>0</v>
      </c>
      <c r="H62" s="48">
        <f>IF(B62="",0,IF(ISERROR(VLOOKUP(B62,'Bilgi Giriş Sayfası'!$C$115:$AB$1151,8,FALSE)),0,VLOOKUP(B62,'Bilgi Giriş Sayfası'!$C$115:$AB$1151,8,FALSE)))</f>
        <v>0</v>
      </c>
      <c r="I62" s="47">
        <f>IF(ISERROR(VLOOKUP(B62,Bordo!$A$6:$U$129,20,FALSE)),0,VLOOKUP(B62,Bordo!$A$6:$U$129,20,FALSE))</f>
        <v>0</v>
      </c>
      <c r="J62" s="42"/>
    </row>
    <row r="63" spans="2:10" ht="15">
      <c r="B63" s="81"/>
      <c r="C63" s="58"/>
      <c r="D63" s="58"/>
      <c r="E63" s="53">
        <f t="shared" si="0"/>
        <v>0</v>
      </c>
      <c r="F63" s="43">
        <f>IF(ISERROR(VLOOKUP(B63,Bordo!$A$6:$U$1129,7,FALSE)),0,VLOOKUP(B63,Bordo!$A$6:$U$1129,7,FALSE))</f>
        <v>0</v>
      </c>
      <c r="G63" s="49">
        <f>IF(B63="",0,IF(ISERROR(VLOOKUP(B63,'Bilgi Giriş Sayfası'!$C$115:$AB$1151,9,FALSE)),0,VLOOKUP(B63,'Bilgi Giriş Sayfası'!$C$115:$AB$1151,9,FALSE)))</f>
        <v>0</v>
      </c>
      <c r="H63" s="48">
        <f>IF(B63="",0,IF(ISERROR(VLOOKUP(B63,'Bilgi Giriş Sayfası'!$C$115:$AB$1151,8,FALSE)),0,VLOOKUP(B63,'Bilgi Giriş Sayfası'!$C$115:$AB$1151,8,FALSE)))</f>
        <v>0</v>
      </c>
      <c r="I63" s="47">
        <f>IF(ISERROR(VLOOKUP(B63,Bordo!$A$6:$U$129,20,FALSE)),0,VLOOKUP(B63,Bordo!$A$6:$U$129,20,FALSE))</f>
        <v>0</v>
      </c>
      <c r="J63" s="42"/>
    </row>
    <row r="64" spans="2:10" ht="15">
      <c r="B64" s="81"/>
      <c r="C64" s="58"/>
      <c r="D64" s="58"/>
      <c r="E64" s="53">
        <f t="shared" si="0"/>
        <v>0</v>
      </c>
      <c r="F64" s="43">
        <f>IF(ISERROR(VLOOKUP(B64,Bordo!$A$6:$U$1129,7,FALSE)),0,VLOOKUP(B64,Bordo!$A$6:$U$1129,7,FALSE))</f>
        <v>0</v>
      </c>
      <c r="G64" s="49">
        <f>IF(B64="",0,IF(ISERROR(VLOOKUP(B64,'Bilgi Giriş Sayfası'!$C$115:$AB$1151,9,FALSE)),0,VLOOKUP(B64,'Bilgi Giriş Sayfası'!$C$115:$AB$1151,9,FALSE)))</f>
        <v>0</v>
      </c>
      <c r="H64" s="48">
        <f>IF(B64="",0,IF(ISERROR(VLOOKUP(B64,'Bilgi Giriş Sayfası'!$C$115:$AB$1151,8,FALSE)),0,VLOOKUP(B64,'Bilgi Giriş Sayfası'!$C$115:$AB$1151,8,FALSE)))</f>
        <v>0</v>
      </c>
      <c r="I64" s="47">
        <f>IF(ISERROR(VLOOKUP(B64,Bordo!$A$6:$U$129,20,FALSE)),0,VLOOKUP(B64,Bordo!$A$6:$U$129,20,FALSE))</f>
        <v>0</v>
      </c>
      <c r="J64" s="42"/>
    </row>
    <row r="65" spans="2:10" ht="15">
      <c r="B65" s="81"/>
      <c r="C65" s="58"/>
      <c r="D65" s="58"/>
      <c r="E65" s="53">
        <f t="shared" si="0"/>
        <v>0</v>
      </c>
      <c r="F65" s="43">
        <f>IF(ISERROR(VLOOKUP(B65,Bordo!$A$6:$U$1129,7,FALSE)),0,VLOOKUP(B65,Bordo!$A$6:$U$1129,7,FALSE))</f>
        <v>0</v>
      </c>
      <c r="G65" s="49">
        <f>IF(B65="",0,IF(ISERROR(VLOOKUP(B65,'Bilgi Giriş Sayfası'!$C$115:$AB$1151,9,FALSE)),0,VLOOKUP(B65,'Bilgi Giriş Sayfası'!$C$115:$AB$1151,9,FALSE)))</f>
        <v>0</v>
      </c>
      <c r="H65" s="48">
        <f>IF(B65="",0,IF(ISERROR(VLOOKUP(B65,'Bilgi Giriş Sayfası'!$C$115:$AB$1151,8,FALSE)),0,VLOOKUP(B65,'Bilgi Giriş Sayfası'!$C$115:$AB$1151,8,FALSE)))</f>
        <v>0</v>
      </c>
      <c r="I65" s="47">
        <f>IF(ISERROR(VLOOKUP(B65,Bordo!$A$6:$U$129,20,FALSE)),0,VLOOKUP(B65,Bordo!$A$6:$U$129,20,FALSE))</f>
        <v>0</v>
      </c>
      <c r="J65" s="42"/>
    </row>
    <row r="66" spans="2:10" ht="15">
      <c r="B66" s="81"/>
      <c r="C66" s="58"/>
      <c r="D66" s="58"/>
      <c r="E66" s="53">
        <f t="shared" si="0"/>
        <v>0</v>
      </c>
      <c r="F66" s="43">
        <f>IF(ISERROR(VLOOKUP(B66,Bordo!$A$6:$U$1129,7,FALSE)),0,VLOOKUP(B66,Bordo!$A$6:$U$1129,7,FALSE))</f>
        <v>0</v>
      </c>
      <c r="G66" s="49">
        <f>IF(B66="",0,IF(ISERROR(VLOOKUP(B66,'Bilgi Giriş Sayfası'!$C$115:$AB$1151,9,FALSE)),0,VLOOKUP(B66,'Bilgi Giriş Sayfası'!$C$115:$AB$1151,9,FALSE)))</f>
        <v>0</v>
      </c>
      <c r="H66" s="48">
        <f>IF(B66="",0,IF(ISERROR(VLOOKUP(B66,'Bilgi Giriş Sayfası'!$C$115:$AB$1151,8,FALSE)),0,VLOOKUP(B66,'Bilgi Giriş Sayfası'!$C$115:$AB$1151,8,FALSE)))</f>
        <v>0</v>
      </c>
      <c r="I66" s="47">
        <f>IF(ISERROR(VLOOKUP(B66,Bordo!$A$6:$U$129,20,FALSE)),0,VLOOKUP(B66,Bordo!$A$6:$U$129,20,FALSE))</f>
        <v>0</v>
      </c>
      <c r="J66" s="42"/>
    </row>
    <row r="67" spans="2:10" ht="15">
      <c r="B67" s="81"/>
      <c r="C67" s="58"/>
      <c r="D67" s="58"/>
      <c r="E67" s="53">
        <f t="shared" si="0"/>
        <v>0</v>
      </c>
      <c r="F67" s="43">
        <f>IF(ISERROR(VLOOKUP(B67,Bordo!$A$6:$U$1129,7,FALSE)),0,VLOOKUP(B67,Bordo!$A$6:$U$1129,7,FALSE))</f>
        <v>0</v>
      </c>
      <c r="G67" s="49">
        <f>IF(B67="",0,IF(ISERROR(VLOOKUP(B67,'Bilgi Giriş Sayfası'!$C$115:$AB$1151,9,FALSE)),0,VLOOKUP(B67,'Bilgi Giriş Sayfası'!$C$115:$AB$1151,9,FALSE)))</f>
        <v>0</v>
      </c>
      <c r="H67" s="48">
        <f>IF(B67="",0,IF(ISERROR(VLOOKUP(B67,'Bilgi Giriş Sayfası'!$C$115:$AB$1151,8,FALSE)),0,VLOOKUP(B67,'Bilgi Giriş Sayfası'!$C$115:$AB$1151,8,FALSE)))</f>
        <v>0</v>
      </c>
      <c r="I67" s="47">
        <f>IF(ISERROR(VLOOKUP(B67,Bordo!$A$6:$U$129,20,FALSE)),0,VLOOKUP(B67,Bordo!$A$6:$U$129,20,FALSE))</f>
        <v>0</v>
      </c>
      <c r="J67" s="42"/>
    </row>
    <row r="68" spans="2:10" ht="15">
      <c r="B68" s="81"/>
      <c r="C68" s="58"/>
      <c r="D68" s="58"/>
      <c r="E68" s="53">
        <f t="shared" si="0"/>
        <v>0</v>
      </c>
      <c r="F68" s="43">
        <f>IF(ISERROR(VLOOKUP(B68,Bordo!$A$6:$U$1129,7,FALSE)),0,VLOOKUP(B68,Bordo!$A$6:$U$1129,7,FALSE))</f>
        <v>0</v>
      </c>
      <c r="G68" s="49">
        <f>IF(B68="",0,IF(ISERROR(VLOOKUP(B68,'Bilgi Giriş Sayfası'!$C$115:$AB$1151,9,FALSE)),0,VLOOKUP(B68,'Bilgi Giriş Sayfası'!$C$115:$AB$1151,9,FALSE)))</f>
        <v>0</v>
      </c>
      <c r="H68" s="48">
        <f>IF(B68="",0,IF(ISERROR(VLOOKUP(B68,'Bilgi Giriş Sayfası'!$C$115:$AB$1151,8,FALSE)),0,VLOOKUP(B68,'Bilgi Giriş Sayfası'!$C$115:$AB$1151,8,FALSE)))</f>
        <v>0</v>
      </c>
      <c r="I68" s="47">
        <f>IF(ISERROR(VLOOKUP(B68,Bordo!$A$6:$U$129,20,FALSE)),0,VLOOKUP(B68,Bordo!$A$6:$U$129,20,FALSE))</f>
        <v>0</v>
      </c>
      <c r="J68" s="42"/>
    </row>
    <row r="69" spans="2:10" ht="15">
      <c r="B69" s="81"/>
      <c r="C69" s="58"/>
      <c r="D69" s="58"/>
      <c r="E69" s="53">
        <f t="shared" si="0"/>
        <v>0</v>
      </c>
      <c r="F69" s="43">
        <f>IF(ISERROR(VLOOKUP(B69,Bordo!$A$6:$U$1129,7,FALSE)),0,VLOOKUP(B69,Bordo!$A$6:$U$1129,7,FALSE))</f>
        <v>0</v>
      </c>
      <c r="G69" s="49">
        <f>IF(B69="",0,IF(ISERROR(VLOOKUP(B69,'Bilgi Giriş Sayfası'!$C$115:$AB$1151,9,FALSE)),0,VLOOKUP(B69,'Bilgi Giriş Sayfası'!$C$115:$AB$1151,9,FALSE)))</f>
        <v>0</v>
      </c>
      <c r="H69" s="48">
        <f>IF(B69="",0,IF(ISERROR(VLOOKUP(B69,'Bilgi Giriş Sayfası'!$C$115:$AB$1151,8,FALSE)),0,VLOOKUP(B69,'Bilgi Giriş Sayfası'!$C$115:$AB$1151,8,FALSE)))</f>
        <v>0</v>
      </c>
      <c r="I69" s="47">
        <f>IF(ISERROR(VLOOKUP(B69,Bordo!$A$6:$U$129,20,FALSE)),0,VLOOKUP(B69,Bordo!$A$6:$U$129,20,FALSE))</f>
        <v>0</v>
      </c>
      <c r="J69" s="42"/>
    </row>
    <row r="70" spans="2:10" ht="15">
      <c r="B70" s="81"/>
      <c r="C70" s="58"/>
      <c r="D70" s="58"/>
      <c r="E70" s="53">
        <f t="shared" si="0"/>
        <v>0</v>
      </c>
      <c r="F70" s="43">
        <f>IF(ISERROR(VLOOKUP(B70,Bordo!$A$6:$U$1129,7,FALSE)),0,VLOOKUP(B70,Bordo!$A$6:$U$1129,7,FALSE))</f>
        <v>0</v>
      </c>
      <c r="G70" s="49">
        <f>IF(B70="",0,IF(ISERROR(VLOOKUP(B70,'Bilgi Giriş Sayfası'!$C$115:$AB$1151,9,FALSE)),0,VLOOKUP(B70,'Bilgi Giriş Sayfası'!$C$115:$AB$1151,9,FALSE)))</f>
        <v>0</v>
      </c>
      <c r="H70" s="48">
        <f>IF(B70="",0,IF(ISERROR(VLOOKUP(B70,'Bilgi Giriş Sayfası'!$C$115:$AB$1151,8,FALSE)),0,VLOOKUP(B70,'Bilgi Giriş Sayfası'!$C$115:$AB$1151,8,FALSE)))</f>
        <v>0</v>
      </c>
      <c r="I70" s="47">
        <f>IF(ISERROR(VLOOKUP(B70,Bordo!$A$6:$U$129,20,FALSE)),0,VLOOKUP(B70,Bordo!$A$6:$U$129,20,FALSE))</f>
        <v>0</v>
      </c>
      <c r="J70" s="42"/>
    </row>
    <row r="71" spans="2:10" ht="15">
      <c r="B71" s="81"/>
      <c r="C71" s="58"/>
      <c r="D71" s="58"/>
      <c r="E71" s="53">
        <f t="shared" si="0"/>
        <v>0</v>
      </c>
      <c r="F71" s="43">
        <f>IF(ISERROR(VLOOKUP(B71,Bordo!$A$6:$U$1129,7,FALSE)),0,VLOOKUP(B71,Bordo!$A$6:$U$1129,7,FALSE))</f>
        <v>0</v>
      </c>
      <c r="G71" s="49">
        <f>IF(B71="",0,IF(ISERROR(VLOOKUP(B71,'Bilgi Giriş Sayfası'!$C$115:$AB$1151,9,FALSE)),0,VLOOKUP(B71,'Bilgi Giriş Sayfası'!$C$115:$AB$1151,9,FALSE)))</f>
        <v>0</v>
      </c>
      <c r="H71" s="48">
        <f>IF(B71="",0,IF(ISERROR(VLOOKUP(B71,'Bilgi Giriş Sayfası'!$C$115:$AB$1151,8,FALSE)),0,VLOOKUP(B71,'Bilgi Giriş Sayfası'!$C$115:$AB$1151,8,FALSE)))</f>
        <v>0</v>
      </c>
      <c r="I71" s="47">
        <f>IF(ISERROR(VLOOKUP(B71,Bordo!$A$6:$U$129,20,FALSE)),0,VLOOKUP(B71,Bordo!$A$6:$U$129,20,FALSE))</f>
        <v>0</v>
      </c>
      <c r="J71" s="42"/>
    </row>
    <row r="72" spans="2:10" ht="15">
      <c r="B72" s="81"/>
      <c r="C72" s="58"/>
      <c r="D72" s="58"/>
      <c r="E72" s="53">
        <f t="shared" si="0"/>
        <v>0</v>
      </c>
      <c r="F72" s="43">
        <f>IF(ISERROR(VLOOKUP(B72,Bordo!$A$6:$U$1129,7,FALSE)),0,VLOOKUP(B72,Bordo!$A$6:$U$1129,7,FALSE))</f>
        <v>0</v>
      </c>
      <c r="G72" s="49">
        <f>IF(B72="",0,IF(ISERROR(VLOOKUP(B72,'Bilgi Giriş Sayfası'!$C$115:$AB$1151,9,FALSE)),0,VLOOKUP(B72,'Bilgi Giriş Sayfası'!$C$115:$AB$1151,9,FALSE)))</f>
        <v>0</v>
      </c>
      <c r="H72" s="48">
        <f>IF(B72="",0,IF(ISERROR(VLOOKUP(B72,'Bilgi Giriş Sayfası'!$C$115:$AB$1151,8,FALSE)),0,VLOOKUP(B72,'Bilgi Giriş Sayfası'!$C$115:$AB$1151,8,FALSE)))</f>
        <v>0</v>
      </c>
      <c r="I72" s="47">
        <f>IF(ISERROR(VLOOKUP(B72,Bordo!$A$6:$U$129,20,FALSE)),0,VLOOKUP(B72,Bordo!$A$6:$U$129,20,FALSE))</f>
        <v>0</v>
      </c>
      <c r="J72" s="42"/>
    </row>
    <row r="73" spans="2:10" ht="15">
      <c r="B73" s="81"/>
      <c r="C73" s="58"/>
      <c r="D73" s="58"/>
      <c r="E73" s="53">
        <f t="shared" si="0"/>
        <v>0</v>
      </c>
      <c r="F73" s="43">
        <f>IF(ISERROR(VLOOKUP(B73,Bordo!$A$6:$U$1129,7,FALSE)),0,VLOOKUP(B73,Bordo!$A$6:$U$1129,7,FALSE))</f>
        <v>0</v>
      </c>
      <c r="G73" s="49">
        <f>IF(B73="",0,IF(ISERROR(VLOOKUP(B73,'Bilgi Giriş Sayfası'!$C$115:$AB$1151,9,FALSE)),0,VLOOKUP(B73,'Bilgi Giriş Sayfası'!$C$115:$AB$1151,9,FALSE)))</f>
        <v>0</v>
      </c>
      <c r="H73" s="48">
        <f>IF(B73="",0,IF(ISERROR(VLOOKUP(B73,'Bilgi Giriş Sayfası'!$C$115:$AB$1151,8,FALSE)),0,VLOOKUP(B73,'Bilgi Giriş Sayfası'!$C$115:$AB$1151,8,FALSE)))</f>
        <v>0</v>
      </c>
      <c r="I73" s="47">
        <f>IF(ISERROR(VLOOKUP(B73,Bordo!$A$6:$U$129,20,FALSE)),0,VLOOKUP(B73,Bordo!$A$6:$U$129,20,FALSE))</f>
        <v>0</v>
      </c>
      <c r="J73" s="42"/>
    </row>
    <row r="74" spans="2:10" ht="15">
      <c r="B74" s="81"/>
      <c r="C74" s="58"/>
      <c r="D74" s="58"/>
      <c r="E74" s="53">
        <f t="shared" si="0"/>
        <v>0</v>
      </c>
      <c r="F74" s="43">
        <f>IF(ISERROR(VLOOKUP(B74,Bordo!$A$6:$U$1129,7,FALSE)),0,VLOOKUP(B74,Bordo!$A$6:$U$1129,7,FALSE))</f>
        <v>0</v>
      </c>
      <c r="G74" s="49">
        <f>IF(B74="",0,IF(ISERROR(VLOOKUP(B74,'Bilgi Giriş Sayfası'!$C$115:$AB$1151,9,FALSE)),0,VLOOKUP(B74,'Bilgi Giriş Sayfası'!$C$115:$AB$1151,9,FALSE)))</f>
        <v>0</v>
      </c>
      <c r="H74" s="48">
        <f>IF(B74="",0,IF(ISERROR(VLOOKUP(B74,'Bilgi Giriş Sayfası'!$C$115:$AB$1151,8,FALSE)),0,VLOOKUP(B74,'Bilgi Giriş Sayfası'!$C$115:$AB$1151,8,FALSE)))</f>
        <v>0</v>
      </c>
      <c r="I74" s="47">
        <f>IF(ISERROR(VLOOKUP(B74,Bordo!$A$6:$U$129,20,FALSE)),0,VLOOKUP(B74,Bordo!$A$6:$U$129,20,FALSE))</f>
        <v>0</v>
      </c>
      <c r="J74" s="42"/>
    </row>
    <row r="75" spans="2:10" ht="15">
      <c r="B75" s="81"/>
      <c r="C75" s="58"/>
      <c r="D75" s="58"/>
      <c r="E75" s="53">
        <f t="shared" si="0"/>
        <v>0</v>
      </c>
      <c r="F75" s="43">
        <f>IF(ISERROR(VLOOKUP(B75,Bordo!$A$6:$U$1129,7,FALSE)),0,VLOOKUP(B75,Bordo!$A$6:$U$1129,7,FALSE))</f>
        <v>0</v>
      </c>
      <c r="G75" s="49">
        <f>IF(B75="",0,IF(ISERROR(VLOOKUP(B75,'Bilgi Giriş Sayfası'!$C$115:$AB$1151,9,FALSE)),0,VLOOKUP(B75,'Bilgi Giriş Sayfası'!$C$115:$AB$1151,9,FALSE)))</f>
        <v>0</v>
      </c>
      <c r="H75" s="48">
        <f>IF(B75="",0,IF(ISERROR(VLOOKUP(B75,'Bilgi Giriş Sayfası'!$C$115:$AB$1151,8,FALSE)),0,VLOOKUP(B75,'Bilgi Giriş Sayfası'!$C$115:$AB$1151,8,FALSE)))</f>
        <v>0</v>
      </c>
      <c r="I75" s="47">
        <f>IF(ISERROR(VLOOKUP(B75,Bordo!$A$6:$U$129,20,FALSE)),0,VLOOKUP(B75,Bordo!$A$6:$U$129,20,FALSE))</f>
        <v>0</v>
      </c>
      <c r="J75" s="42"/>
    </row>
    <row r="76" spans="2:10" ht="15">
      <c r="B76" s="81"/>
      <c r="C76" s="58"/>
      <c r="D76" s="58"/>
      <c r="E76" s="53">
        <f t="shared" si="0"/>
        <v>0</v>
      </c>
      <c r="F76" s="43">
        <f>IF(ISERROR(VLOOKUP(B76,Bordo!$A$6:$U$1129,7,FALSE)),0,VLOOKUP(B76,Bordo!$A$6:$U$1129,7,FALSE))</f>
        <v>0</v>
      </c>
      <c r="G76" s="49">
        <f>IF(B76="",0,IF(ISERROR(VLOOKUP(B76,'Bilgi Giriş Sayfası'!$C$115:$AB$1151,9,FALSE)),0,VLOOKUP(B76,'Bilgi Giriş Sayfası'!$C$115:$AB$1151,9,FALSE)))</f>
        <v>0</v>
      </c>
      <c r="H76" s="48">
        <f>IF(B76="",0,IF(ISERROR(VLOOKUP(B76,'Bilgi Giriş Sayfası'!$C$115:$AB$1151,8,FALSE)),0,VLOOKUP(B76,'Bilgi Giriş Sayfası'!$C$115:$AB$1151,8,FALSE)))</f>
        <v>0</v>
      </c>
      <c r="I76" s="47">
        <f>IF(ISERROR(VLOOKUP(B76,Bordo!$A$6:$U$129,20,FALSE)),0,VLOOKUP(B76,Bordo!$A$6:$U$129,20,FALSE))</f>
        <v>0</v>
      </c>
      <c r="J76" s="42"/>
    </row>
    <row r="77" spans="2:10" ht="15">
      <c r="B77" s="81"/>
      <c r="C77" s="58"/>
      <c r="D77" s="58"/>
      <c r="E77" s="53">
        <f t="shared" si="0"/>
        <v>0</v>
      </c>
      <c r="F77" s="43">
        <f>IF(ISERROR(VLOOKUP(B77,Bordo!$A$6:$U$1129,7,FALSE)),0,VLOOKUP(B77,Bordo!$A$6:$U$1129,7,FALSE))</f>
        <v>0</v>
      </c>
      <c r="G77" s="49">
        <f>IF(B77="",0,IF(ISERROR(VLOOKUP(B77,'Bilgi Giriş Sayfası'!$C$115:$AB$1151,9,FALSE)),0,VLOOKUP(B77,'Bilgi Giriş Sayfası'!$C$115:$AB$1151,9,FALSE)))</f>
        <v>0</v>
      </c>
      <c r="H77" s="48">
        <f>IF(B77="",0,IF(ISERROR(VLOOKUP(B77,'Bilgi Giriş Sayfası'!$C$115:$AB$1151,8,FALSE)),0,VLOOKUP(B77,'Bilgi Giriş Sayfası'!$C$115:$AB$1151,8,FALSE)))</f>
        <v>0</v>
      </c>
      <c r="I77" s="47">
        <f>IF(ISERROR(VLOOKUP(B77,Bordo!$A$6:$U$129,20,FALSE)),0,VLOOKUP(B77,Bordo!$A$6:$U$129,20,FALSE))</f>
        <v>0</v>
      </c>
      <c r="J77" s="42"/>
    </row>
    <row r="78" spans="2:10" ht="15">
      <c r="B78" s="81"/>
      <c r="C78" s="58"/>
      <c r="D78" s="58"/>
      <c r="E78" s="53">
        <f t="shared" si="0"/>
        <v>0</v>
      </c>
      <c r="F78" s="43">
        <f>IF(ISERROR(VLOOKUP(B78,Bordo!$A$6:$U$1129,7,FALSE)),0,VLOOKUP(B78,Bordo!$A$6:$U$1129,7,FALSE))</f>
        <v>0</v>
      </c>
      <c r="G78" s="49">
        <f>IF(B78="",0,IF(ISERROR(VLOOKUP(B78,'Bilgi Giriş Sayfası'!$C$115:$AB$1151,9,FALSE)),0,VLOOKUP(B78,'Bilgi Giriş Sayfası'!$C$115:$AB$1151,9,FALSE)))</f>
        <v>0</v>
      </c>
      <c r="H78" s="48">
        <f>IF(B78="",0,IF(ISERROR(VLOOKUP(B78,'Bilgi Giriş Sayfası'!$C$115:$AB$1151,8,FALSE)),0,VLOOKUP(B78,'Bilgi Giriş Sayfası'!$C$115:$AB$1151,8,FALSE)))</f>
        <v>0</v>
      </c>
      <c r="I78" s="47">
        <f>IF(ISERROR(VLOOKUP(B78,Bordo!$A$6:$U$129,20,FALSE)),0,VLOOKUP(B78,Bordo!$A$6:$U$129,20,FALSE))</f>
        <v>0</v>
      </c>
      <c r="J78" s="42"/>
    </row>
    <row r="79" spans="2:10" ht="15">
      <c r="B79" s="81"/>
      <c r="C79" s="58"/>
      <c r="D79" s="58"/>
      <c r="E79" s="53">
        <f t="shared" si="0"/>
        <v>0</v>
      </c>
      <c r="F79" s="43">
        <f>IF(ISERROR(VLOOKUP(B79,Bordo!$A$6:$U$1129,7,FALSE)),0,VLOOKUP(B79,Bordo!$A$6:$U$1129,7,FALSE))</f>
        <v>0</v>
      </c>
      <c r="G79" s="49">
        <f>IF(B79="",0,IF(ISERROR(VLOOKUP(B79,'Bilgi Giriş Sayfası'!$C$115:$AB$1151,9,FALSE)),0,VLOOKUP(B79,'Bilgi Giriş Sayfası'!$C$115:$AB$1151,9,FALSE)))</f>
        <v>0</v>
      </c>
      <c r="H79" s="48">
        <f>IF(B79="",0,IF(ISERROR(VLOOKUP(B79,'Bilgi Giriş Sayfası'!$C$115:$AB$1151,8,FALSE)),0,VLOOKUP(B79,'Bilgi Giriş Sayfası'!$C$115:$AB$1151,8,FALSE)))</f>
        <v>0</v>
      </c>
      <c r="I79" s="47">
        <f>IF(ISERROR(VLOOKUP(B79,Bordo!$A$6:$U$129,20,FALSE)),0,VLOOKUP(B79,Bordo!$A$6:$U$129,20,FALSE))</f>
        <v>0</v>
      </c>
      <c r="J79" s="42"/>
    </row>
    <row r="80" spans="2:10" ht="15">
      <c r="B80" s="81"/>
      <c r="C80" s="58"/>
      <c r="D80" s="58"/>
      <c r="E80" s="53">
        <f t="shared" si="0"/>
        <v>0</v>
      </c>
      <c r="F80" s="43">
        <f>IF(ISERROR(VLOOKUP(B80,Bordo!$A$6:$U$1129,7,FALSE)),0,VLOOKUP(B80,Bordo!$A$6:$U$1129,7,FALSE))</f>
        <v>0</v>
      </c>
      <c r="G80" s="49">
        <f>IF(B80="",0,IF(ISERROR(VLOOKUP(B80,'Bilgi Giriş Sayfası'!$C$115:$AB$1151,9,FALSE)),0,VLOOKUP(B80,'Bilgi Giriş Sayfası'!$C$115:$AB$1151,9,FALSE)))</f>
        <v>0</v>
      </c>
      <c r="H80" s="48">
        <f>IF(B80="",0,IF(ISERROR(VLOOKUP(B80,'Bilgi Giriş Sayfası'!$C$115:$AB$1151,8,FALSE)),0,VLOOKUP(B80,'Bilgi Giriş Sayfası'!$C$115:$AB$1151,8,FALSE)))</f>
        <v>0</v>
      </c>
      <c r="I80" s="47">
        <f>IF(ISERROR(VLOOKUP(B80,Bordo!$A$6:$U$129,20,FALSE)),0,VLOOKUP(B80,Bordo!$A$6:$U$129,20,FALSE))</f>
        <v>0</v>
      </c>
      <c r="J80" s="42"/>
    </row>
    <row r="81" spans="2:10" ht="15">
      <c r="B81" s="81"/>
      <c r="C81" s="58"/>
      <c r="D81" s="58"/>
      <c r="E81" s="53">
        <f t="shared" si="0"/>
        <v>0</v>
      </c>
      <c r="F81" s="43">
        <f>IF(ISERROR(VLOOKUP(B81,Bordo!$A$6:$U$1129,7,FALSE)),0,VLOOKUP(B81,Bordo!$A$6:$U$1129,7,FALSE))</f>
        <v>0</v>
      </c>
      <c r="G81" s="49">
        <f>IF(B81="",0,IF(ISERROR(VLOOKUP(B81,'Bilgi Giriş Sayfası'!$C$115:$AB$1151,9,FALSE)),0,VLOOKUP(B81,'Bilgi Giriş Sayfası'!$C$115:$AB$1151,9,FALSE)))</f>
        <v>0</v>
      </c>
      <c r="H81" s="48">
        <f>IF(B81="",0,IF(ISERROR(VLOOKUP(B81,'Bilgi Giriş Sayfası'!$C$115:$AB$1151,8,FALSE)),0,VLOOKUP(B81,'Bilgi Giriş Sayfası'!$C$115:$AB$1151,8,FALSE)))</f>
        <v>0</v>
      </c>
      <c r="I81" s="47">
        <f>IF(ISERROR(VLOOKUP(B81,Bordo!$A$6:$U$129,20,FALSE)),0,VLOOKUP(B81,Bordo!$A$6:$U$129,20,FALSE))</f>
        <v>0</v>
      </c>
      <c r="J81" s="42"/>
    </row>
    <row r="82" spans="2:10" ht="15">
      <c r="B82" s="81"/>
      <c r="C82" s="58"/>
      <c r="D82" s="58"/>
      <c r="E82" s="53">
        <f t="shared" si="0"/>
        <v>0</v>
      </c>
      <c r="F82" s="43">
        <f>IF(ISERROR(VLOOKUP(B82,Bordo!$A$6:$U$1129,7,FALSE)),0,VLOOKUP(B82,Bordo!$A$6:$U$1129,7,FALSE))</f>
        <v>0</v>
      </c>
      <c r="G82" s="49">
        <f>IF(B82="",0,IF(ISERROR(VLOOKUP(B82,'Bilgi Giriş Sayfası'!$C$115:$AB$1151,9,FALSE)),0,VLOOKUP(B82,'Bilgi Giriş Sayfası'!$C$115:$AB$1151,9,FALSE)))</f>
        <v>0</v>
      </c>
      <c r="H82" s="48">
        <f>IF(B82="",0,IF(ISERROR(VLOOKUP(B82,'Bilgi Giriş Sayfası'!$C$115:$AB$1151,8,FALSE)),0,VLOOKUP(B82,'Bilgi Giriş Sayfası'!$C$115:$AB$1151,8,FALSE)))</f>
        <v>0</v>
      </c>
      <c r="I82" s="47">
        <f>IF(ISERROR(VLOOKUP(B82,Bordo!$A$6:$U$129,20,FALSE)),0,VLOOKUP(B82,Bordo!$A$6:$U$129,20,FALSE))</f>
        <v>0</v>
      </c>
      <c r="J82" s="42"/>
    </row>
    <row r="83" spans="2:10" ht="15">
      <c r="B83" s="81"/>
      <c r="C83" s="58"/>
      <c r="D83" s="58"/>
      <c r="E83" s="53">
        <f t="shared" si="0"/>
        <v>0</v>
      </c>
      <c r="F83" s="43">
        <f>IF(ISERROR(VLOOKUP(B83,Bordo!$A$6:$U$1129,7,FALSE)),0,VLOOKUP(B83,Bordo!$A$6:$U$1129,7,FALSE))</f>
        <v>0</v>
      </c>
      <c r="G83" s="49">
        <f>IF(B83="",0,IF(ISERROR(VLOOKUP(B83,'Bilgi Giriş Sayfası'!$C$115:$AB$1151,9,FALSE)),0,VLOOKUP(B83,'Bilgi Giriş Sayfası'!$C$115:$AB$1151,9,FALSE)))</f>
        <v>0</v>
      </c>
      <c r="H83" s="48">
        <f>IF(B83="",0,IF(ISERROR(VLOOKUP(B83,'Bilgi Giriş Sayfası'!$C$115:$AB$1151,8,FALSE)),0,VLOOKUP(B83,'Bilgi Giriş Sayfası'!$C$115:$AB$1151,8,FALSE)))</f>
        <v>0</v>
      </c>
      <c r="I83" s="47">
        <f>IF(ISERROR(VLOOKUP(B83,Bordo!$A$6:$U$129,20,FALSE)),0,VLOOKUP(B83,Bordo!$A$6:$U$129,20,FALSE))</f>
        <v>0</v>
      </c>
      <c r="J83" s="42"/>
    </row>
    <row r="84" spans="2:10" ht="15">
      <c r="B84" s="81"/>
      <c r="C84" s="58"/>
      <c r="D84" s="58"/>
      <c r="E84" s="53">
        <f>IF(B84&gt;1,E83+1,0)</f>
        <v>0</v>
      </c>
      <c r="F84" s="43">
        <f>IF(ISERROR(VLOOKUP(B84,Bordo!$A$6:$U$1129,7,FALSE)),0,VLOOKUP(B84,Bordo!$A$6:$U$1129,7,FALSE))</f>
        <v>0</v>
      </c>
      <c r="G84" s="49">
        <f>IF(B84="",0,IF(ISERROR(VLOOKUP(B84,'Bilgi Giriş Sayfası'!$C$115:$AB$1151,9,FALSE)),0,VLOOKUP(B84,'Bilgi Giriş Sayfası'!$C$115:$AB$1151,9,FALSE)))</f>
        <v>0</v>
      </c>
      <c r="H84" s="48">
        <f>IF(B84="",0,IF(ISERROR(VLOOKUP(B84,'Bilgi Giriş Sayfası'!$C$115:$AB$1151,8,FALSE)),0,VLOOKUP(B84,'Bilgi Giriş Sayfası'!$C$115:$AB$1151,8,FALSE)))</f>
        <v>0</v>
      </c>
      <c r="I84" s="47">
        <f>IF(ISERROR(VLOOKUP(B84,Bordo!$A$6:$U$129,20,FALSE)),0,VLOOKUP(B84,Bordo!$A$6:$U$129,20,FALSE))</f>
        <v>0</v>
      </c>
      <c r="J84" s="42"/>
    </row>
    <row r="85" spans="2:10" ht="12">
      <c r="B85" s="59"/>
      <c r="C85" s="2"/>
      <c r="E85" s="46"/>
      <c r="F85" s="227" t="s">
        <v>2</v>
      </c>
      <c r="G85" s="228"/>
      <c r="H85" s="229"/>
      <c r="I85" s="195">
        <f>SUM(I38:I84)</f>
        <v>0</v>
      </c>
      <c r="J85" s="42"/>
    </row>
    <row r="86" spans="2:9" ht="12">
      <c r="B86" s="59"/>
      <c r="C86" s="2"/>
      <c r="E86" s="44"/>
      <c r="F86" s="44"/>
      <c r="G86" s="44"/>
      <c r="H86" s="44"/>
      <c r="I86" s="44"/>
    </row>
    <row r="87" spans="2:6" ht="12">
      <c r="B87" s="59"/>
      <c r="C87" s="2"/>
      <c r="F87" s="1" t="s">
        <v>202</v>
      </c>
    </row>
    <row r="88" spans="2:9" ht="12">
      <c r="B88" s="59"/>
      <c r="C88" s="2"/>
      <c r="G88" s="2"/>
      <c r="H88" s="2"/>
      <c r="I88" s="2"/>
    </row>
    <row r="89" spans="2:9" ht="12">
      <c r="B89" s="59"/>
      <c r="C89" s="2"/>
      <c r="F89" s="61" t="s">
        <v>211</v>
      </c>
      <c r="G89" s="60" t="s">
        <v>210</v>
      </c>
      <c r="H89" s="60" t="s">
        <v>213</v>
      </c>
      <c r="I89" s="2"/>
    </row>
    <row r="90" spans="2:9" ht="12">
      <c r="B90" s="59"/>
      <c r="C90" s="2"/>
      <c r="F90" s="60"/>
      <c r="G90" s="95"/>
      <c r="H90" s="95"/>
      <c r="I90" s="2"/>
    </row>
    <row r="91" spans="2:9" ht="12">
      <c r="B91" s="59"/>
      <c r="C91" s="2"/>
      <c r="F91" s="61" t="str">
        <f>+Bordo!R33</f>
        <v>Lokman MEYDAN</v>
      </c>
      <c r="G91" s="95" t="str">
        <f>+'Bilgi Giriş Sayfası'!L109</f>
        <v>Prof.Dr.Nusret KOCA</v>
      </c>
      <c r="H91" s="96">
        <f>+'Bilgi Giriş Sayfası'!N107</f>
        <v>0</v>
      </c>
      <c r="I91" s="2"/>
    </row>
    <row r="92" spans="2:8" ht="12">
      <c r="B92" s="59"/>
      <c r="C92" s="2"/>
      <c r="F92" s="61" t="str">
        <f>+Bordo!R34</f>
        <v>Yüksekokul Sekreteri</v>
      </c>
      <c r="G92" s="95" t="str">
        <f>+'Bilgi Giriş Sayfası'!L110</f>
        <v>Yüksekokul Müdürü </v>
      </c>
      <c r="H92" s="96">
        <f>+'Bilgi Giriş Sayfası'!N108</f>
        <v>0</v>
      </c>
    </row>
    <row r="93" spans="2:3" ht="12">
      <c r="B93" s="59"/>
      <c r="C93" s="2"/>
    </row>
    <row r="94" spans="2:3" ht="12">
      <c r="B94" s="59"/>
      <c r="C94" s="2"/>
    </row>
    <row r="95" spans="2:3" ht="12">
      <c r="B95" s="59"/>
      <c r="C95" s="2"/>
    </row>
    <row r="96" spans="2:3" ht="12">
      <c r="B96" s="2"/>
      <c r="C96" s="2"/>
    </row>
  </sheetData>
  <sheetProtection password="C620" sheet="1"/>
  <mergeCells count="4">
    <mergeCell ref="F32:H32"/>
    <mergeCell ref="F33:I33"/>
    <mergeCell ref="F34:I34"/>
    <mergeCell ref="F85:H85"/>
  </mergeCells>
  <printOptions/>
  <pageMargins left="0.75" right="0.75" top="0.3" bottom="0.44" header="0.23" footer="0.18"/>
  <pageSetup horizontalDpi="600" verticalDpi="600" orientation="portrait" paperSize="9" scale="73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6"/>
  <dimension ref="A1:W25"/>
  <sheetViews>
    <sheetView showZeros="0" zoomScalePageLayoutView="0" workbookViewId="0" topLeftCell="A1">
      <selection activeCell="W15" sqref="W15"/>
    </sheetView>
  </sheetViews>
  <sheetFormatPr defaultColWidth="9.00390625" defaultRowHeight="12.75"/>
  <cols>
    <col min="3" max="7" width="4.00390625" style="0" bestFit="1" customWidth="1"/>
    <col min="8" max="9" width="2.75390625" style="0" bestFit="1" customWidth="1"/>
    <col min="10" max="10" width="4.00390625" style="0" bestFit="1" customWidth="1"/>
    <col min="13" max="16" width="4.00390625" style="0" bestFit="1" customWidth="1"/>
    <col min="17" max="17" width="2.75390625" style="0" bestFit="1" customWidth="1"/>
    <col min="18" max="18" width="10.00390625" style="0" customWidth="1"/>
    <col min="19" max="19" width="5.00390625" style="0" customWidth="1"/>
    <col min="20" max="20" width="5.125" style="0" customWidth="1"/>
    <col min="21" max="21" width="6.125" style="0" customWidth="1"/>
    <col min="22" max="22" width="8.50390625" style="0" customWidth="1"/>
    <col min="23" max="23" width="43.00390625" style="0" customWidth="1"/>
  </cols>
  <sheetData>
    <row r="1" spans="1:23" ht="15" thickBot="1">
      <c r="A1" s="230" t="s">
        <v>28</v>
      </c>
      <c r="B1" s="231" t="s">
        <v>29</v>
      </c>
      <c r="C1" s="232"/>
      <c r="D1" s="232"/>
      <c r="E1" s="232"/>
      <c r="F1" s="232"/>
      <c r="G1" s="232"/>
      <c r="H1" s="232"/>
      <c r="I1" s="232"/>
      <c r="J1" s="232"/>
      <c r="K1" s="232"/>
      <c r="L1" s="233"/>
      <c r="M1" s="234" t="s">
        <v>29</v>
      </c>
      <c r="N1" s="235" t="s">
        <v>29</v>
      </c>
      <c r="O1" s="235" t="s">
        <v>29</v>
      </c>
      <c r="P1" s="235" t="s">
        <v>29</v>
      </c>
      <c r="Q1" s="235" t="s">
        <v>29</v>
      </c>
      <c r="R1" s="235" t="s">
        <v>29</v>
      </c>
      <c r="S1" s="235" t="s">
        <v>29</v>
      </c>
      <c r="T1" s="235" t="s">
        <v>29</v>
      </c>
      <c r="U1" s="235" t="s">
        <v>29</v>
      </c>
      <c r="V1" s="235" t="s">
        <v>29</v>
      </c>
      <c r="W1" s="235" t="s">
        <v>29</v>
      </c>
    </row>
    <row r="2" spans="1:23" ht="12">
      <c r="A2" s="236" t="s">
        <v>30</v>
      </c>
      <c r="B2" s="237" t="s">
        <v>29</v>
      </c>
      <c r="C2" s="238">
        <f>+'Bilgi Giriş Sayfası'!N111</f>
        <v>0</v>
      </c>
      <c r="D2" s="239" t="s">
        <v>29</v>
      </c>
      <c r="E2" s="239" t="s">
        <v>29</v>
      </c>
      <c r="F2" s="239" t="s">
        <v>29</v>
      </c>
      <c r="G2" s="239" t="s">
        <v>29</v>
      </c>
      <c r="H2" s="239" t="s">
        <v>29</v>
      </c>
      <c r="I2" s="239" t="s">
        <v>29</v>
      </c>
      <c r="J2" s="239" t="s">
        <v>29</v>
      </c>
      <c r="K2" s="239" t="s">
        <v>29</v>
      </c>
      <c r="L2" s="239" t="s">
        <v>29</v>
      </c>
      <c r="M2" s="240" t="s">
        <v>5</v>
      </c>
      <c r="N2" s="231" t="s">
        <v>29</v>
      </c>
      <c r="O2" s="231" t="s">
        <v>29</v>
      </c>
      <c r="P2" s="241" t="e">
        <f>+Bordo!#REF!</f>
        <v>#REF!</v>
      </c>
      <c r="Q2" s="241" t="s">
        <v>29</v>
      </c>
      <c r="R2" s="242" t="s">
        <v>29</v>
      </c>
      <c r="S2" s="243" t="s">
        <v>32</v>
      </c>
      <c r="T2" s="247" t="s">
        <v>33</v>
      </c>
      <c r="U2" s="247" t="s">
        <v>29</v>
      </c>
      <c r="V2" s="247" t="s">
        <v>29</v>
      </c>
      <c r="W2" s="3"/>
    </row>
    <row r="3" spans="1:23" ht="12">
      <c r="A3" s="248" t="s">
        <v>34</v>
      </c>
      <c r="B3" s="249" t="s">
        <v>29</v>
      </c>
      <c r="C3" s="4">
        <v>1</v>
      </c>
      <c r="D3" s="5">
        <v>2</v>
      </c>
      <c r="E3" s="257" t="s">
        <v>35</v>
      </c>
      <c r="F3" s="257" t="s">
        <v>29</v>
      </c>
      <c r="G3" s="257" t="s">
        <v>36</v>
      </c>
      <c r="H3" s="257" t="s">
        <v>29</v>
      </c>
      <c r="I3" s="257" t="s">
        <v>29</v>
      </c>
      <c r="J3" s="257" t="s">
        <v>29</v>
      </c>
      <c r="K3" s="257" t="s">
        <v>29</v>
      </c>
      <c r="L3" s="257" t="s">
        <v>29</v>
      </c>
      <c r="M3" s="254" t="s">
        <v>37</v>
      </c>
      <c r="N3" s="237" t="s">
        <v>29</v>
      </c>
      <c r="O3" s="237" t="s">
        <v>29</v>
      </c>
      <c r="P3" s="239" t="s">
        <v>29</v>
      </c>
      <c r="Q3" s="239" t="s">
        <v>29</v>
      </c>
      <c r="R3" s="255" t="s">
        <v>29</v>
      </c>
      <c r="S3" s="244" t="s">
        <v>29</v>
      </c>
      <c r="T3" s="250" t="s">
        <v>38</v>
      </c>
      <c r="U3" s="251" t="s">
        <v>29</v>
      </c>
      <c r="V3" s="252" t="s">
        <v>29</v>
      </c>
      <c r="W3" s="6"/>
    </row>
    <row r="4" spans="1:23" ht="12">
      <c r="A4" s="248" t="s">
        <v>29</v>
      </c>
      <c r="B4" s="249" t="s">
        <v>29</v>
      </c>
      <c r="C4" s="7"/>
      <c r="D4" s="7"/>
      <c r="E4" s="253"/>
      <c r="F4" s="253"/>
      <c r="G4" s="257" t="s">
        <v>29</v>
      </c>
      <c r="H4" s="257" t="s">
        <v>29</v>
      </c>
      <c r="I4" s="257" t="s">
        <v>29</v>
      </c>
      <c r="J4" s="257" t="s">
        <v>29</v>
      </c>
      <c r="K4" s="257" t="s">
        <v>29</v>
      </c>
      <c r="L4" s="257" t="s">
        <v>29</v>
      </c>
      <c r="M4" s="254" t="s">
        <v>39</v>
      </c>
      <c r="N4" s="237" t="s">
        <v>29</v>
      </c>
      <c r="O4" s="237" t="s">
        <v>29</v>
      </c>
      <c r="P4" s="239">
        <v>0</v>
      </c>
      <c r="Q4" s="239" t="s">
        <v>29</v>
      </c>
      <c r="R4" s="255" t="s">
        <v>29</v>
      </c>
      <c r="S4" s="245" t="s">
        <v>29</v>
      </c>
      <c r="T4" s="256" t="s">
        <v>40</v>
      </c>
      <c r="U4" s="256" t="s">
        <v>29</v>
      </c>
      <c r="V4" s="256" t="s">
        <v>29</v>
      </c>
      <c r="W4" s="6"/>
    </row>
    <row r="5" spans="1:23" ht="12">
      <c r="A5" s="248" t="s">
        <v>41</v>
      </c>
      <c r="B5" s="249" t="s">
        <v>29</v>
      </c>
      <c r="C5" s="238">
        <f>+'Bilgi Giriş Sayfası'!N111</f>
        <v>0</v>
      </c>
      <c r="D5" s="239" t="s">
        <v>29</v>
      </c>
      <c r="E5" s="239" t="s">
        <v>29</v>
      </c>
      <c r="F5" s="239" t="s">
        <v>29</v>
      </c>
      <c r="G5" s="239" t="s">
        <v>29</v>
      </c>
      <c r="H5" s="239" t="s">
        <v>29</v>
      </c>
      <c r="I5" s="239" t="s">
        <v>29</v>
      </c>
      <c r="J5" s="239" t="s">
        <v>29</v>
      </c>
      <c r="K5" s="239" t="s">
        <v>29</v>
      </c>
      <c r="L5" s="239" t="s">
        <v>29</v>
      </c>
      <c r="M5" s="239" t="s">
        <v>29</v>
      </c>
      <c r="N5" s="239" t="s">
        <v>29</v>
      </c>
      <c r="O5" s="239" t="s">
        <v>29</v>
      </c>
      <c r="P5" s="239" t="s">
        <v>29</v>
      </c>
      <c r="Q5" s="239" t="s">
        <v>29</v>
      </c>
      <c r="R5" s="255" t="s">
        <v>29</v>
      </c>
      <c r="S5" s="245" t="s">
        <v>29</v>
      </c>
      <c r="T5" s="265" t="s">
        <v>42</v>
      </c>
      <c r="U5" s="265" t="s">
        <v>29</v>
      </c>
      <c r="V5" s="265" t="s">
        <v>29</v>
      </c>
      <c r="W5" s="6"/>
    </row>
    <row r="6" spans="1:23" ht="12.75" thickBot="1">
      <c r="A6" s="266" t="s">
        <v>43</v>
      </c>
      <c r="B6" s="267" t="s">
        <v>29</v>
      </c>
      <c r="C6" s="268">
        <f>+'Bilgi Giriş Sayfası'!N110</f>
        <v>0</v>
      </c>
      <c r="D6" s="269" t="s">
        <v>29</v>
      </c>
      <c r="E6" s="269" t="s">
        <v>29</v>
      </c>
      <c r="F6" s="269" t="s">
        <v>29</v>
      </c>
      <c r="G6" s="269" t="s">
        <v>29</v>
      </c>
      <c r="H6" s="269" t="s">
        <v>29</v>
      </c>
      <c r="I6" s="269" t="s">
        <v>29</v>
      </c>
      <c r="J6" s="269" t="s">
        <v>29</v>
      </c>
      <c r="K6" s="269" t="s">
        <v>29</v>
      </c>
      <c r="L6" s="269" t="s">
        <v>29</v>
      </c>
      <c r="M6" s="269" t="s">
        <v>29</v>
      </c>
      <c r="N6" s="269" t="s">
        <v>29</v>
      </c>
      <c r="O6" s="269" t="s">
        <v>29</v>
      </c>
      <c r="P6" s="269" t="s">
        <v>29</v>
      </c>
      <c r="Q6" s="269" t="s">
        <v>29</v>
      </c>
      <c r="R6" s="270" t="s">
        <v>29</v>
      </c>
      <c r="S6" s="246" t="s">
        <v>29</v>
      </c>
      <c r="T6" s="271" t="s">
        <v>44</v>
      </c>
      <c r="U6" s="271" t="s">
        <v>29</v>
      </c>
      <c r="V6" s="271" t="s">
        <v>29</v>
      </c>
      <c r="W6" s="8"/>
    </row>
    <row r="7" spans="1:23" ht="12.75" thickBot="1">
      <c r="A7" s="272" t="s">
        <v>45</v>
      </c>
      <c r="B7" s="273" t="s">
        <v>29</v>
      </c>
      <c r="C7" s="278" t="s">
        <v>46</v>
      </c>
      <c r="D7" s="279" t="s">
        <v>29</v>
      </c>
      <c r="E7" s="279" t="s">
        <v>29</v>
      </c>
      <c r="F7" s="280" t="s">
        <v>29</v>
      </c>
      <c r="G7" s="278" t="s">
        <v>47</v>
      </c>
      <c r="H7" s="279" t="s">
        <v>29</v>
      </c>
      <c r="I7" s="279" t="s">
        <v>29</v>
      </c>
      <c r="J7" s="280" t="s">
        <v>29</v>
      </c>
      <c r="K7" s="259" t="s">
        <v>48</v>
      </c>
      <c r="L7" s="261" t="s">
        <v>29</v>
      </c>
      <c r="M7" s="259" t="s">
        <v>49</v>
      </c>
      <c r="N7" s="260" t="s">
        <v>29</v>
      </c>
      <c r="O7" s="260" t="s">
        <v>29</v>
      </c>
      <c r="P7" s="260" t="s">
        <v>29</v>
      </c>
      <c r="Q7" s="261" t="s">
        <v>29</v>
      </c>
      <c r="R7" s="262" t="s">
        <v>50</v>
      </c>
      <c r="S7" s="263" t="s">
        <v>29</v>
      </c>
      <c r="T7" s="263" t="s">
        <v>29</v>
      </c>
      <c r="U7" s="263" t="s">
        <v>29</v>
      </c>
      <c r="V7" s="264" t="s">
        <v>29</v>
      </c>
      <c r="W7" s="293" t="s">
        <v>51</v>
      </c>
    </row>
    <row r="8" spans="1:23" ht="12">
      <c r="A8" s="274" t="s">
        <v>29</v>
      </c>
      <c r="B8" s="275" t="s">
        <v>29</v>
      </c>
      <c r="C8" s="281" t="s">
        <v>29</v>
      </c>
      <c r="D8" s="282" t="s">
        <v>29</v>
      </c>
      <c r="E8" s="282" t="s">
        <v>29</v>
      </c>
      <c r="F8" s="283" t="s">
        <v>29</v>
      </c>
      <c r="G8" s="281" t="s">
        <v>29</v>
      </c>
      <c r="H8" s="282" t="s">
        <v>29</v>
      </c>
      <c r="I8" s="282" t="s">
        <v>29</v>
      </c>
      <c r="J8" s="283" t="s">
        <v>29</v>
      </c>
      <c r="K8" s="296" t="s">
        <v>52</v>
      </c>
      <c r="L8" s="297" t="s">
        <v>29</v>
      </c>
      <c r="M8" s="298" t="s">
        <v>53</v>
      </c>
      <c r="N8" s="299" t="s">
        <v>29</v>
      </c>
      <c r="O8" s="299" t="s">
        <v>29</v>
      </c>
      <c r="P8" s="300" t="s">
        <v>29</v>
      </c>
      <c r="Q8" s="10" t="s">
        <v>29</v>
      </c>
      <c r="R8" s="272" t="s">
        <v>54</v>
      </c>
      <c r="S8" s="273" t="s">
        <v>29</v>
      </c>
      <c r="T8" s="272" t="s">
        <v>55</v>
      </c>
      <c r="U8" s="301" t="s">
        <v>29</v>
      </c>
      <c r="V8" s="273" t="s">
        <v>29</v>
      </c>
      <c r="W8" s="294" t="s">
        <v>29</v>
      </c>
    </row>
    <row r="9" spans="1:23" ht="12">
      <c r="A9" s="274" t="s">
        <v>29</v>
      </c>
      <c r="B9" s="275" t="s">
        <v>29</v>
      </c>
      <c r="C9" s="274">
        <v>1</v>
      </c>
      <c r="D9" s="257">
        <v>2</v>
      </c>
      <c r="E9" s="257">
        <v>3</v>
      </c>
      <c r="F9" s="275">
        <v>4</v>
      </c>
      <c r="G9" s="274">
        <v>1</v>
      </c>
      <c r="H9" s="257">
        <v>2</v>
      </c>
      <c r="I9" s="257">
        <v>3</v>
      </c>
      <c r="J9" s="275">
        <v>4</v>
      </c>
      <c r="K9" s="274">
        <v>1</v>
      </c>
      <c r="L9" s="275" t="s">
        <v>29</v>
      </c>
      <c r="M9" s="274">
        <v>1</v>
      </c>
      <c r="N9" s="257">
        <v>2</v>
      </c>
      <c r="O9" s="257">
        <v>3</v>
      </c>
      <c r="P9" s="257">
        <v>4</v>
      </c>
      <c r="Q9" s="9">
        <v>5</v>
      </c>
      <c r="R9" s="302" t="str">
        <f>IF(txtYil&gt;2008,"TL","YTL")</f>
        <v>TL</v>
      </c>
      <c r="S9" s="303"/>
      <c r="T9" s="302" t="str">
        <f>IF(txtYil&gt;2008,"TL","YTL")</f>
        <v>TL</v>
      </c>
      <c r="U9" s="306"/>
      <c r="V9" s="303"/>
      <c r="W9" s="294" t="s">
        <v>29</v>
      </c>
    </row>
    <row r="10" spans="1:23" ht="12.75" thickBot="1">
      <c r="A10" s="276" t="s">
        <v>29</v>
      </c>
      <c r="B10" s="277" t="s">
        <v>29</v>
      </c>
      <c r="C10" s="276" t="s">
        <v>29</v>
      </c>
      <c r="D10" s="258" t="s">
        <v>29</v>
      </c>
      <c r="E10" s="258" t="s">
        <v>29</v>
      </c>
      <c r="F10" s="277" t="s">
        <v>29</v>
      </c>
      <c r="G10" s="276" t="s">
        <v>29</v>
      </c>
      <c r="H10" s="258" t="s">
        <v>29</v>
      </c>
      <c r="I10" s="258" t="s">
        <v>29</v>
      </c>
      <c r="J10" s="277" t="s">
        <v>29</v>
      </c>
      <c r="K10" s="276" t="s">
        <v>29</v>
      </c>
      <c r="L10" s="277" t="s">
        <v>29</v>
      </c>
      <c r="M10" s="276" t="s">
        <v>29</v>
      </c>
      <c r="N10" s="258" t="s">
        <v>29</v>
      </c>
      <c r="O10" s="258" t="s">
        <v>29</v>
      </c>
      <c r="P10" s="258" t="s">
        <v>29</v>
      </c>
      <c r="Q10" s="11" t="s">
        <v>29</v>
      </c>
      <c r="R10" s="304"/>
      <c r="S10" s="305"/>
      <c r="T10" s="304"/>
      <c r="U10" s="307"/>
      <c r="V10" s="305"/>
      <c r="W10" s="295" t="s">
        <v>29</v>
      </c>
    </row>
    <row r="11" spans="1:23" ht="15">
      <c r="A11" s="308" t="s">
        <v>56</v>
      </c>
      <c r="B11" s="309" t="s">
        <v>29</v>
      </c>
      <c r="C11" s="12"/>
      <c r="D11" s="13"/>
      <c r="E11" s="13"/>
      <c r="F11" s="14"/>
      <c r="G11" s="12"/>
      <c r="H11" s="15"/>
      <c r="I11" s="15"/>
      <c r="J11" s="14"/>
      <c r="K11" s="310">
        <v>2</v>
      </c>
      <c r="L11" s="311" t="s">
        <v>29</v>
      </c>
      <c r="M11" s="12">
        <v>1</v>
      </c>
      <c r="N11" s="13">
        <v>1</v>
      </c>
      <c r="O11" s="13">
        <v>5</v>
      </c>
      <c r="P11" s="14">
        <v>1</v>
      </c>
      <c r="Q11" s="16" t="s">
        <v>29</v>
      </c>
      <c r="R11" s="312">
        <f>+Bordo!K64</f>
        <v>0</v>
      </c>
      <c r="S11" s="313"/>
      <c r="T11" s="314" t="s">
        <v>29</v>
      </c>
      <c r="U11" s="315"/>
      <c r="V11" s="316"/>
      <c r="W11" s="17" t="s">
        <v>206</v>
      </c>
    </row>
    <row r="12" spans="1:23" ht="15">
      <c r="A12" s="284">
        <v>360</v>
      </c>
      <c r="B12" s="285" t="s">
        <v>29</v>
      </c>
      <c r="C12" s="18"/>
      <c r="D12" s="19"/>
      <c r="E12" s="19"/>
      <c r="F12" s="20"/>
      <c r="G12" s="18"/>
      <c r="H12" s="21"/>
      <c r="I12" s="21"/>
      <c r="J12" s="20"/>
      <c r="K12" s="286"/>
      <c r="L12" s="287"/>
      <c r="M12" s="18">
        <v>1</v>
      </c>
      <c r="N12" s="19">
        <v>1</v>
      </c>
      <c r="O12" s="19">
        <v>2</v>
      </c>
      <c r="P12" s="20" t="s">
        <v>57</v>
      </c>
      <c r="Q12" s="22" t="s">
        <v>29</v>
      </c>
      <c r="R12" s="288"/>
      <c r="S12" s="289"/>
      <c r="T12" s="290">
        <f>+Bordo!Q64</f>
        <v>0</v>
      </c>
      <c r="U12" s="291"/>
      <c r="V12" s="292"/>
      <c r="W12" s="23" t="s">
        <v>214</v>
      </c>
    </row>
    <row r="13" spans="1:23" ht="15">
      <c r="A13" s="317">
        <v>360</v>
      </c>
      <c r="B13" s="318" t="s">
        <v>29</v>
      </c>
      <c r="C13" s="24"/>
      <c r="D13" s="25"/>
      <c r="E13" s="25"/>
      <c r="F13" s="26"/>
      <c r="G13" s="24"/>
      <c r="H13" s="27"/>
      <c r="I13" s="27"/>
      <c r="J13" s="26"/>
      <c r="K13" s="319"/>
      <c r="L13" s="320"/>
      <c r="M13" s="24">
        <v>3</v>
      </c>
      <c r="N13" s="25">
        <v>1</v>
      </c>
      <c r="O13" s="19" t="s">
        <v>57</v>
      </c>
      <c r="P13" s="20" t="s">
        <v>57</v>
      </c>
      <c r="Q13" s="28" t="s">
        <v>29</v>
      </c>
      <c r="R13" s="321"/>
      <c r="S13" s="322"/>
      <c r="T13" s="290">
        <f>+Bordo!R64</f>
        <v>0</v>
      </c>
      <c r="U13" s="291"/>
      <c r="V13" s="292"/>
      <c r="W13" s="29" t="s">
        <v>216</v>
      </c>
    </row>
    <row r="14" spans="1:23" ht="15">
      <c r="A14" s="284" t="s">
        <v>59</v>
      </c>
      <c r="B14" s="285" t="s">
        <v>29</v>
      </c>
      <c r="C14" s="18" t="s">
        <v>29</v>
      </c>
      <c r="D14" s="19" t="s">
        <v>29</v>
      </c>
      <c r="E14" s="19" t="s">
        <v>29</v>
      </c>
      <c r="F14" s="20" t="s">
        <v>29</v>
      </c>
      <c r="G14" s="18" t="s">
        <v>29</v>
      </c>
      <c r="H14" s="21" t="s">
        <v>29</v>
      </c>
      <c r="I14" s="21" t="s">
        <v>29</v>
      </c>
      <c r="J14" s="20" t="s">
        <v>29</v>
      </c>
      <c r="K14" s="286" t="s">
        <v>29</v>
      </c>
      <c r="L14" s="287" t="s">
        <v>29</v>
      </c>
      <c r="M14" s="18" t="s">
        <v>58</v>
      </c>
      <c r="N14" s="19" t="s">
        <v>57</v>
      </c>
      <c r="O14" s="19" t="s">
        <v>57</v>
      </c>
      <c r="P14" s="20" t="s">
        <v>57</v>
      </c>
      <c r="Q14" s="22" t="s">
        <v>29</v>
      </c>
      <c r="R14" s="323"/>
      <c r="S14" s="324"/>
      <c r="T14" s="325">
        <f>R11-(T12+T13)</f>
        <v>0</v>
      </c>
      <c r="U14" s="326"/>
      <c r="V14" s="327"/>
      <c r="W14" s="23" t="s">
        <v>60</v>
      </c>
    </row>
    <row r="15" spans="1:23" ht="15">
      <c r="A15" s="284"/>
      <c r="B15" s="285"/>
      <c r="C15" s="18"/>
      <c r="D15" s="19"/>
      <c r="E15" s="19"/>
      <c r="F15" s="20"/>
      <c r="G15" s="18"/>
      <c r="H15" s="21"/>
      <c r="I15" s="21"/>
      <c r="J15" s="20"/>
      <c r="K15" s="286"/>
      <c r="L15" s="287"/>
      <c r="M15" s="18"/>
      <c r="N15" s="19"/>
      <c r="O15" s="19"/>
      <c r="P15" s="20"/>
      <c r="Q15" s="22"/>
      <c r="R15" s="288"/>
      <c r="S15" s="289"/>
      <c r="T15" s="290"/>
      <c r="U15" s="291"/>
      <c r="V15" s="292"/>
      <c r="W15" s="23"/>
    </row>
    <row r="16" spans="1:23" ht="15">
      <c r="A16" s="328"/>
      <c r="B16" s="329"/>
      <c r="C16" s="30"/>
      <c r="D16" s="31"/>
      <c r="E16" s="31"/>
      <c r="F16" s="32"/>
      <c r="G16" s="30"/>
      <c r="H16" s="33"/>
      <c r="I16" s="33"/>
      <c r="J16" s="32"/>
      <c r="K16" s="330"/>
      <c r="L16" s="331"/>
      <c r="M16" s="30"/>
      <c r="N16" s="31"/>
      <c r="O16" s="31"/>
      <c r="P16" s="32"/>
      <c r="Q16" s="34"/>
      <c r="R16" s="332"/>
      <c r="S16" s="333"/>
      <c r="T16" s="334"/>
      <c r="U16" s="335"/>
      <c r="V16" s="336"/>
      <c r="W16" s="35"/>
    </row>
    <row r="17" spans="1:23" ht="15">
      <c r="A17" s="284"/>
      <c r="B17" s="285"/>
      <c r="C17" s="18"/>
      <c r="D17" s="19"/>
      <c r="E17" s="19"/>
      <c r="F17" s="20"/>
      <c r="G17" s="18"/>
      <c r="H17" s="21"/>
      <c r="I17" s="21"/>
      <c r="J17" s="20"/>
      <c r="K17" s="286"/>
      <c r="L17" s="287"/>
      <c r="M17" s="18"/>
      <c r="N17" s="19"/>
      <c r="O17" s="19"/>
      <c r="P17" s="20"/>
      <c r="Q17" s="22"/>
      <c r="R17" s="332"/>
      <c r="S17" s="333"/>
      <c r="T17" s="288"/>
      <c r="U17" s="337"/>
      <c r="V17" s="289"/>
      <c r="W17" s="23"/>
    </row>
    <row r="18" spans="1:23" ht="15">
      <c r="A18" s="328"/>
      <c r="B18" s="329"/>
      <c r="C18" s="30"/>
      <c r="D18" s="31"/>
      <c r="E18" s="31"/>
      <c r="F18" s="32"/>
      <c r="G18" s="30"/>
      <c r="H18" s="33"/>
      <c r="I18" s="33"/>
      <c r="J18" s="32"/>
      <c r="K18" s="330"/>
      <c r="L18" s="331"/>
      <c r="M18" s="30"/>
      <c r="N18" s="31"/>
      <c r="O18" s="31"/>
      <c r="P18" s="32"/>
      <c r="Q18" s="34"/>
      <c r="R18" s="332"/>
      <c r="S18" s="333"/>
      <c r="T18" s="334"/>
      <c r="U18" s="335"/>
      <c r="V18" s="336"/>
      <c r="W18" s="35"/>
    </row>
    <row r="19" spans="1:23" ht="15">
      <c r="A19" s="284"/>
      <c r="B19" s="285"/>
      <c r="C19" s="18"/>
      <c r="D19" s="19"/>
      <c r="E19" s="19"/>
      <c r="F19" s="20"/>
      <c r="G19" s="18"/>
      <c r="H19" s="21"/>
      <c r="I19" s="21"/>
      <c r="J19" s="20"/>
      <c r="K19" s="286"/>
      <c r="L19" s="287"/>
      <c r="M19" s="18"/>
      <c r="N19" s="19"/>
      <c r="O19" s="19"/>
      <c r="P19" s="20"/>
      <c r="Q19" s="22"/>
      <c r="R19" s="332"/>
      <c r="S19" s="333"/>
      <c r="T19" s="288"/>
      <c r="U19" s="337"/>
      <c r="V19" s="289"/>
      <c r="W19" s="23"/>
    </row>
    <row r="20" spans="1:23" ht="15">
      <c r="A20" s="328"/>
      <c r="B20" s="329"/>
      <c r="C20" s="30"/>
      <c r="D20" s="31"/>
      <c r="E20" s="31"/>
      <c r="F20" s="32"/>
      <c r="G20" s="30"/>
      <c r="H20" s="33"/>
      <c r="I20" s="33"/>
      <c r="J20" s="32"/>
      <c r="K20" s="330"/>
      <c r="L20" s="331"/>
      <c r="M20" s="30"/>
      <c r="N20" s="31"/>
      <c r="O20" s="31"/>
      <c r="P20" s="32"/>
      <c r="Q20" s="34"/>
      <c r="R20" s="332"/>
      <c r="S20" s="333"/>
      <c r="T20" s="334"/>
      <c r="U20" s="335"/>
      <c r="V20" s="336"/>
      <c r="W20" s="35"/>
    </row>
    <row r="21" spans="1:23" ht="15">
      <c r="A21" s="284"/>
      <c r="B21" s="285"/>
      <c r="C21" s="18"/>
      <c r="D21" s="19"/>
      <c r="E21" s="19"/>
      <c r="F21" s="20"/>
      <c r="G21" s="18"/>
      <c r="H21" s="21"/>
      <c r="I21" s="21"/>
      <c r="J21" s="20"/>
      <c r="K21" s="286"/>
      <c r="L21" s="287"/>
      <c r="M21" s="18"/>
      <c r="N21" s="19"/>
      <c r="O21" s="19"/>
      <c r="P21" s="20"/>
      <c r="Q21" s="22"/>
      <c r="R21" s="332"/>
      <c r="S21" s="333"/>
      <c r="T21" s="288"/>
      <c r="U21" s="337"/>
      <c r="V21" s="289"/>
      <c r="W21" s="23"/>
    </row>
    <row r="22" spans="1:23" ht="15">
      <c r="A22" s="328"/>
      <c r="B22" s="329"/>
      <c r="C22" s="30"/>
      <c r="D22" s="31"/>
      <c r="E22" s="31"/>
      <c r="F22" s="32"/>
      <c r="G22" s="30"/>
      <c r="H22" s="33"/>
      <c r="I22" s="33"/>
      <c r="J22" s="32"/>
      <c r="K22" s="330"/>
      <c r="L22" s="331"/>
      <c r="M22" s="30"/>
      <c r="N22" s="31"/>
      <c r="O22" s="31"/>
      <c r="P22" s="32"/>
      <c r="Q22" s="34"/>
      <c r="R22" s="332"/>
      <c r="S22" s="333"/>
      <c r="T22" s="334"/>
      <c r="U22" s="335"/>
      <c r="V22" s="336"/>
      <c r="W22" s="35"/>
    </row>
    <row r="23" spans="1:23" ht="15">
      <c r="A23" s="284"/>
      <c r="B23" s="285"/>
      <c r="C23" s="18"/>
      <c r="D23" s="19"/>
      <c r="E23" s="19"/>
      <c r="F23" s="20"/>
      <c r="G23" s="18"/>
      <c r="H23" s="21"/>
      <c r="I23" s="21"/>
      <c r="J23" s="20"/>
      <c r="K23" s="286"/>
      <c r="L23" s="287"/>
      <c r="M23" s="18"/>
      <c r="N23" s="19"/>
      <c r="O23" s="19"/>
      <c r="P23" s="20"/>
      <c r="Q23" s="22"/>
      <c r="R23" s="332"/>
      <c r="S23" s="333"/>
      <c r="T23" s="288"/>
      <c r="U23" s="337"/>
      <c r="V23" s="289"/>
      <c r="W23" s="23"/>
    </row>
    <row r="24" spans="1:23" ht="17.25">
      <c r="A24" s="343" t="s">
        <v>2</v>
      </c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R24" s="344">
        <f>SUM(R11:S23)</f>
        <v>0</v>
      </c>
      <c r="S24" s="345"/>
      <c r="T24" s="346">
        <f>SUM(T11:V23)</f>
        <v>0</v>
      </c>
      <c r="U24" s="345"/>
      <c r="V24" s="345"/>
      <c r="W24" s="36" t="s">
        <v>2</v>
      </c>
    </row>
    <row r="25" spans="1:19" ht="15">
      <c r="A25" s="338" t="s">
        <v>61</v>
      </c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40"/>
      <c r="R25" s="341">
        <f>SUM(R11:S14)</f>
        <v>0</v>
      </c>
      <c r="S25" s="342"/>
    </row>
  </sheetData>
  <sheetProtection password="C620" sheet="1"/>
  <mergeCells count="108">
    <mergeCell ref="A23:B23"/>
    <mergeCell ref="K23:L23"/>
    <mergeCell ref="R23:S23"/>
    <mergeCell ref="T23:V23"/>
    <mergeCell ref="A24:P24"/>
    <mergeCell ref="R24:S24"/>
    <mergeCell ref="T24:V24"/>
    <mergeCell ref="A25:P25"/>
    <mergeCell ref="R25:S25"/>
    <mergeCell ref="A21:B21"/>
    <mergeCell ref="K21:L21"/>
    <mergeCell ref="R21:S21"/>
    <mergeCell ref="T21:V21"/>
    <mergeCell ref="A22:B22"/>
    <mergeCell ref="K22:L22"/>
    <mergeCell ref="R22:S22"/>
    <mergeCell ref="T22:V22"/>
    <mergeCell ref="A19:B19"/>
    <mergeCell ref="K19:L19"/>
    <mergeCell ref="R19:S19"/>
    <mergeCell ref="T19:V19"/>
    <mergeCell ref="A20:B20"/>
    <mergeCell ref="K20:L20"/>
    <mergeCell ref="R20:S20"/>
    <mergeCell ref="T20:V20"/>
    <mergeCell ref="A17:B17"/>
    <mergeCell ref="K17:L17"/>
    <mergeCell ref="R17:S17"/>
    <mergeCell ref="T17:V17"/>
    <mergeCell ref="A18:B18"/>
    <mergeCell ref="K18:L18"/>
    <mergeCell ref="R18:S18"/>
    <mergeCell ref="T18:V18"/>
    <mergeCell ref="A15:B15"/>
    <mergeCell ref="K15:L15"/>
    <mergeCell ref="R15:S15"/>
    <mergeCell ref="T15:V15"/>
    <mergeCell ref="A16:B16"/>
    <mergeCell ref="K16:L16"/>
    <mergeCell ref="R16:S16"/>
    <mergeCell ref="T16:V16"/>
    <mergeCell ref="A13:B13"/>
    <mergeCell ref="K13:L13"/>
    <mergeCell ref="R13:S13"/>
    <mergeCell ref="T13:V13"/>
    <mergeCell ref="A14:B14"/>
    <mergeCell ref="K14:L14"/>
    <mergeCell ref="R14:S14"/>
    <mergeCell ref="T14:V14"/>
    <mergeCell ref="R9:S10"/>
    <mergeCell ref="T9:V10"/>
    <mergeCell ref="A11:B11"/>
    <mergeCell ref="K11:L11"/>
    <mergeCell ref="R11:S11"/>
    <mergeCell ref="T11:V11"/>
    <mergeCell ref="I9:I10"/>
    <mergeCell ref="J9:J10"/>
    <mergeCell ref="K9:L10"/>
    <mergeCell ref="M9:M10"/>
    <mergeCell ref="A12:B12"/>
    <mergeCell ref="K12:L12"/>
    <mergeCell ref="R12:S12"/>
    <mergeCell ref="T12:V12"/>
    <mergeCell ref="W7:W10"/>
    <mergeCell ref="K8:L8"/>
    <mergeCell ref="M8:P8"/>
    <mergeCell ref="R8:S8"/>
    <mergeCell ref="T8:V8"/>
    <mergeCell ref="N9:N10"/>
    <mergeCell ref="A7:B10"/>
    <mergeCell ref="C7:F8"/>
    <mergeCell ref="G7:J8"/>
    <mergeCell ref="K7:L7"/>
    <mergeCell ref="C9:C10"/>
    <mergeCell ref="D9:D10"/>
    <mergeCell ref="E9:E10"/>
    <mergeCell ref="F9:F10"/>
    <mergeCell ref="G9:G10"/>
    <mergeCell ref="H9:H10"/>
    <mergeCell ref="A5:B5"/>
    <mergeCell ref="C5:R5"/>
    <mergeCell ref="O9:O10"/>
    <mergeCell ref="P9:P10"/>
    <mergeCell ref="M7:Q7"/>
    <mergeCell ref="R7:V7"/>
    <mergeCell ref="T5:V5"/>
    <mergeCell ref="A6:B6"/>
    <mergeCell ref="C6:R6"/>
    <mergeCell ref="T6:V6"/>
    <mergeCell ref="T3:V3"/>
    <mergeCell ref="E4:F4"/>
    <mergeCell ref="M4:O4"/>
    <mergeCell ref="P4:R4"/>
    <mergeCell ref="T4:V4"/>
    <mergeCell ref="E3:F3"/>
    <mergeCell ref="G3:L4"/>
    <mergeCell ref="M3:O3"/>
    <mergeCell ref="P3:R3"/>
    <mergeCell ref="A1:B1"/>
    <mergeCell ref="C1:L1"/>
    <mergeCell ref="M1:W1"/>
    <mergeCell ref="A2:B2"/>
    <mergeCell ref="C2:L2"/>
    <mergeCell ref="M2:O2"/>
    <mergeCell ref="P2:R2"/>
    <mergeCell ref="S2:S6"/>
    <mergeCell ref="T2:V2"/>
    <mergeCell ref="A3:B4"/>
  </mergeCells>
  <printOptions/>
  <pageMargins left="0.24" right="0.24" top="1" bottom="1" header="0.5" footer="0.5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2"/>
  <dimension ref="C3:D8"/>
  <sheetViews>
    <sheetView showGridLines="0" zoomScalePageLayoutView="0" workbookViewId="0" topLeftCell="A1">
      <selection activeCell="C8" sqref="C8"/>
    </sheetView>
  </sheetViews>
  <sheetFormatPr defaultColWidth="9.00390625" defaultRowHeight="12.75"/>
  <cols>
    <col min="3" max="3" width="15.125" style="0" bestFit="1" customWidth="1"/>
    <col min="4" max="4" width="10.50390625" style="0" bestFit="1" customWidth="1"/>
  </cols>
  <sheetData>
    <row r="3" spans="3:4" ht="12">
      <c r="C3" s="91" t="s">
        <v>227</v>
      </c>
      <c r="D3" s="91" t="s">
        <v>228</v>
      </c>
    </row>
    <row r="4" spans="3:4" ht="12">
      <c r="C4" s="93" t="s">
        <v>240</v>
      </c>
      <c r="D4" s="92">
        <v>300</v>
      </c>
    </row>
    <row r="5" spans="3:4" ht="12">
      <c r="C5" s="93" t="s">
        <v>241</v>
      </c>
      <c r="D5" s="92">
        <v>250</v>
      </c>
    </row>
    <row r="6" spans="3:4" ht="12">
      <c r="C6" s="93" t="s">
        <v>258</v>
      </c>
      <c r="D6" s="92">
        <v>200</v>
      </c>
    </row>
    <row r="7" spans="3:4" ht="12">
      <c r="C7" s="93" t="s">
        <v>257</v>
      </c>
      <c r="D7" s="92">
        <v>160</v>
      </c>
    </row>
    <row r="8" spans="3:4" ht="12">
      <c r="C8" s="93"/>
      <c r="D8" s="92"/>
    </row>
  </sheetData>
  <sheetProtection password="C620" sheet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3"/>
  <dimension ref="C2:C106"/>
  <sheetViews>
    <sheetView showGridLines="0" zoomScalePageLayoutView="0" workbookViewId="0" topLeftCell="A1">
      <selection activeCell="C3" sqref="C3"/>
    </sheetView>
  </sheetViews>
  <sheetFormatPr defaultColWidth="9.00390625" defaultRowHeight="12.75"/>
  <cols>
    <col min="3" max="3" width="47.875" style="0" customWidth="1"/>
  </cols>
  <sheetData>
    <row r="2" ht="12">
      <c r="C2" s="97"/>
    </row>
    <row r="3" ht="12">
      <c r="C3" s="85" t="s">
        <v>298</v>
      </c>
    </row>
    <row r="4" ht="12">
      <c r="C4" s="85" t="s">
        <v>67</v>
      </c>
    </row>
    <row r="5" ht="12">
      <c r="C5" s="85" t="s">
        <v>68</v>
      </c>
    </row>
    <row r="6" ht="12">
      <c r="C6" s="85" t="s">
        <v>69</v>
      </c>
    </row>
    <row r="7" ht="12">
      <c r="C7" s="85" t="s">
        <v>70</v>
      </c>
    </row>
    <row r="8" ht="12">
      <c r="C8" s="85" t="s">
        <v>71</v>
      </c>
    </row>
    <row r="9" ht="12">
      <c r="C9" s="85" t="s">
        <v>31</v>
      </c>
    </row>
    <row r="10" ht="12">
      <c r="C10" s="85" t="s">
        <v>72</v>
      </c>
    </row>
    <row r="11" ht="12">
      <c r="C11" s="85" t="s">
        <v>73</v>
      </c>
    </row>
    <row r="12" ht="12">
      <c r="C12" s="85" t="s">
        <v>74</v>
      </c>
    </row>
    <row r="13" ht="12">
      <c r="C13" s="85" t="s">
        <v>75</v>
      </c>
    </row>
    <row r="14" ht="12">
      <c r="C14" s="85" t="s">
        <v>76</v>
      </c>
    </row>
    <row r="15" ht="12">
      <c r="C15" s="85" t="s">
        <v>77</v>
      </c>
    </row>
    <row r="16" ht="12">
      <c r="C16" s="85" t="s">
        <v>78</v>
      </c>
    </row>
    <row r="17" ht="12">
      <c r="C17" s="85" t="s">
        <v>79</v>
      </c>
    </row>
    <row r="18" ht="12">
      <c r="C18" s="85" t="s">
        <v>80</v>
      </c>
    </row>
    <row r="19" ht="12">
      <c r="C19" s="85" t="s">
        <v>81</v>
      </c>
    </row>
    <row r="20" ht="12">
      <c r="C20" s="85" t="s">
        <v>82</v>
      </c>
    </row>
    <row r="21" ht="12">
      <c r="C21" s="85" t="s">
        <v>83</v>
      </c>
    </row>
    <row r="22" ht="12">
      <c r="C22" s="85" t="s">
        <v>84</v>
      </c>
    </row>
    <row r="23" ht="12">
      <c r="C23" s="85" t="s">
        <v>85</v>
      </c>
    </row>
    <row r="24" ht="12">
      <c r="C24" s="85" t="s">
        <v>86</v>
      </c>
    </row>
    <row r="25" ht="12">
      <c r="C25" s="85" t="s">
        <v>87</v>
      </c>
    </row>
    <row r="26" ht="12">
      <c r="C26" s="85" t="s">
        <v>88</v>
      </c>
    </row>
    <row r="27" ht="12">
      <c r="C27" s="85" t="s">
        <v>89</v>
      </c>
    </row>
    <row r="28" ht="12">
      <c r="C28" s="85" t="s">
        <v>90</v>
      </c>
    </row>
    <row r="29" ht="12">
      <c r="C29" s="85" t="s">
        <v>91</v>
      </c>
    </row>
    <row r="30" ht="12">
      <c r="C30" s="85" t="s">
        <v>92</v>
      </c>
    </row>
    <row r="31" ht="12">
      <c r="C31" s="85" t="s">
        <v>93</v>
      </c>
    </row>
    <row r="32" ht="12">
      <c r="C32" s="85" t="s">
        <v>94</v>
      </c>
    </row>
    <row r="33" ht="12">
      <c r="C33" s="85" t="s">
        <v>95</v>
      </c>
    </row>
    <row r="34" ht="12">
      <c r="C34" s="85" t="s">
        <v>96</v>
      </c>
    </row>
    <row r="35" ht="12">
      <c r="C35" s="85" t="s">
        <v>97</v>
      </c>
    </row>
    <row r="36" ht="12">
      <c r="C36" s="85" t="s">
        <v>98</v>
      </c>
    </row>
    <row r="37" ht="12">
      <c r="C37" s="85" t="s">
        <v>99</v>
      </c>
    </row>
    <row r="38" ht="12">
      <c r="C38" s="85" t="s">
        <v>100</v>
      </c>
    </row>
    <row r="39" ht="12">
      <c r="C39" s="85" t="s">
        <v>101</v>
      </c>
    </row>
    <row r="40" ht="12">
      <c r="C40" s="85" t="s">
        <v>102</v>
      </c>
    </row>
    <row r="41" ht="12">
      <c r="C41" s="85" t="s">
        <v>103</v>
      </c>
    </row>
    <row r="42" ht="12">
      <c r="C42" s="85" t="s">
        <v>104</v>
      </c>
    </row>
    <row r="43" ht="12">
      <c r="C43" s="85" t="s">
        <v>105</v>
      </c>
    </row>
    <row r="44" ht="12">
      <c r="C44" s="85" t="s">
        <v>106</v>
      </c>
    </row>
    <row r="45" ht="12">
      <c r="C45" s="85" t="s">
        <v>107</v>
      </c>
    </row>
    <row r="46" ht="12">
      <c r="C46" s="85" t="s">
        <v>108</v>
      </c>
    </row>
    <row r="47" ht="12">
      <c r="C47" s="85" t="s">
        <v>109</v>
      </c>
    </row>
    <row r="48" ht="12">
      <c r="C48" s="85" t="s">
        <v>110</v>
      </c>
    </row>
    <row r="49" ht="12">
      <c r="C49" s="85" t="s">
        <v>111</v>
      </c>
    </row>
    <row r="50" ht="12">
      <c r="C50" s="85" t="s">
        <v>112</v>
      </c>
    </row>
    <row r="51" ht="12">
      <c r="C51" s="85" t="s">
        <v>113</v>
      </c>
    </row>
    <row r="52" ht="12">
      <c r="C52" s="85" t="s">
        <v>114</v>
      </c>
    </row>
    <row r="53" ht="12">
      <c r="C53" s="85" t="s">
        <v>115</v>
      </c>
    </row>
    <row r="54" ht="12">
      <c r="C54" s="85" t="s">
        <v>116</v>
      </c>
    </row>
    <row r="55" ht="12">
      <c r="C55" s="85" t="s">
        <v>117</v>
      </c>
    </row>
    <row r="56" ht="12">
      <c r="C56" s="85" t="s">
        <v>118</v>
      </c>
    </row>
    <row r="57" ht="12">
      <c r="C57" s="85" t="s">
        <v>119</v>
      </c>
    </row>
    <row r="58" ht="12">
      <c r="C58" s="85" t="s">
        <v>120</v>
      </c>
    </row>
    <row r="59" ht="12">
      <c r="C59" s="85" t="s">
        <v>121</v>
      </c>
    </row>
    <row r="60" ht="12">
      <c r="C60" s="85" t="s">
        <v>122</v>
      </c>
    </row>
    <row r="61" ht="12">
      <c r="C61" s="85" t="s">
        <v>123</v>
      </c>
    </row>
    <row r="62" ht="12">
      <c r="C62" s="85" t="s">
        <v>124</v>
      </c>
    </row>
    <row r="63" ht="12">
      <c r="C63" s="85" t="s">
        <v>125</v>
      </c>
    </row>
    <row r="64" ht="12">
      <c r="C64" s="85" t="s">
        <v>126</v>
      </c>
    </row>
    <row r="65" ht="12">
      <c r="C65" s="85" t="s">
        <v>127</v>
      </c>
    </row>
    <row r="66" ht="12">
      <c r="C66" s="85" t="s">
        <v>128</v>
      </c>
    </row>
    <row r="67" ht="12">
      <c r="C67" s="85" t="s">
        <v>129</v>
      </c>
    </row>
    <row r="68" ht="12">
      <c r="C68" s="85" t="s">
        <v>130</v>
      </c>
    </row>
    <row r="69" ht="12">
      <c r="C69" s="85" t="s">
        <v>131</v>
      </c>
    </row>
    <row r="70" ht="12">
      <c r="C70" s="85" t="s">
        <v>132</v>
      </c>
    </row>
    <row r="71" ht="12">
      <c r="C71" s="85" t="s">
        <v>133</v>
      </c>
    </row>
    <row r="72" ht="12">
      <c r="C72" s="85" t="s">
        <v>134</v>
      </c>
    </row>
    <row r="73" ht="12">
      <c r="C73" s="85" t="s">
        <v>135</v>
      </c>
    </row>
    <row r="74" ht="12">
      <c r="C74" s="85" t="s">
        <v>136</v>
      </c>
    </row>
    <row r="75" ht="12">
      <c r="C75" s="85" t="s">
        <v>137</v>
      </c>
    </row>
    <row r="76" ht="12">
      <c r="C76" s="85" t="s">
        <v>138</v>
      </c>
    </row>
    <row r="77" ht="12">
      <c r="C77" s="85" t="s">
        <v>139</v>
      </c>
    </row>
    <row r="78" ht="12">
      <c r="C78" s="85" t="s">
        <v>140</v>
      </c>
    </row>
    <row r="79" ht="12">
      <c r="C79" s="85" t="s">
        <v>141</v>
      </c>
    </row>
    <row r="80" ht="12">
      <c r="C80" s="85" t="s">
        <v>142</v>
      </c>
    </row>
    <row r="81" ht="12">
      <c r="C81" s="85" t="s">
        <v>143</v>
      </c>
    </row>
    <row r="82" ht="12">
      <c r="C82" s="85" t="s">
        <v>144</v>
      </c>
    </row>
    <row r="83" ht="12">
      <c r="C83" s="85" t="s">
        <v>145</v>
      </c>
    </row>
    <row r="84" ht="12">
      <c r="C84" s="85" t="s">
        <v>146</v>
      </c>
    </row>
    <row r="85" ht="12">
      <c r="C85" s="85" t="s">
        <v>147</v>
      </c>
    </row>
    <row r="86" ht="12">
      <c r="C86" s="85" t="s">
        <v>148</v>
      </c>
    </row>
    <row r="87" ht="12">
      <c r="C87" s="85" t="s">
        <v>149</v>
      </c>
    </row>
    <row r="88" ht="12">
      <c r="C88" s="85" t="s">
        <v>150</v>
      </c>
    </row>
    <row r="89" ht="12">
      <c r="C89" s="85" t="s">
        <v>151</v>
      </c>
    </row>
    <row r="90" ht="12">
      <c r="C90" s="85" t="s">
        <v>152</v>
      </c>
    </row>
    <row r="91" ht="12">
      <c r="C91" s="85" t="s">
        <v>153</v>
      </c>
    </row>
    <row r="92" ht="12">
      <c r="C92" s="85" t="s">
        <v>154</v>
      </c>
    </row>
    <row r="93" ht="12">
      <c r="C93" s="85" t="s">
        <v>155</v>
      </c>
    </row>
    <row r="94" ht="12">
      <c r="C94" s="85" t="s">
        <v>156</v>
      </c>
    </row>
    <row r="95" ht="12">
      <c r="C95" s="85" t="s">
        <v>157</v>
      </c>
    </row>
    <row r="96" ht="12">
      <c r="C96" s="85" t="s">
        <v>158</v>
      </c>
    </row>
    <row r="97" ht="12">
      <c r="C97" s="85" t="s">
        <v>159</v>
      </c>
    </row>
    <row r="98" ht="12">
      <c r="C98" s="85" t="s">
        <v>160</v>
      </c>
    </row>
    <row r="99" ht="12">
      <c r="C99" s="85" t="s">
        <v>161</v>
      </c>
    </row>
    <row r="100" ht="12">
      <c r="C100" s="85" t="s">
        <v>162</v>
      </c>
    </row>
    <row r="101" ht="12">
      <c r="C101" s="85" t="s">
        <v>163</v>
      </c>
    </row>
    <row r="102" ht="12">
      <c r="C102" s="85" t="s">
        <v>164</v>
      </c>
    </row>
    <row r="103" ht="12">
      <c r="C103" s="85" t="s">
        <v>165</v>
      </c>
    </row>
    <row r="104" ht="12">
      <c r="C104" s="85" t="s">
        <v>166</v>
      </c>
    </row>
    <row r="105" ht="12">
      <c r="C105" s="85" t="s">
        <v>167</v>
      </c>
    </row>
    <row r="106" ht="12">
      <c r="C106" s="85" t="s">
        <v>168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5"/>
  <dimension ref="C2:D82"/>
  <sheetViews>
    <sheetView showGridLines="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43" sqref="D43"/>
    </sheetView>
  </sheetViews>
  <sheetFormatPr defaultColWidth="9.00390625" defaultRowHeight="12.75"/>
  <cols>
    <col min="4" max="4" width="41.875" style="0" customWidth="1"/>
  </cols>
  <sheetData>
    <row r="2" ht="12">
      <c r="D2" s="98"/>
    </row>
    <row r="3" spans="3:4" ht="12">
      <c r="C3">
        <v>1</v>
      </c>
      <c r="D3" s="164" t="s">
        <v>259</v>
      </c>
    </row>
    <row r="4" spans="3:4" ht="12">
      <c r="C4">
        <v>2</v>
      </c>
      <c r="D4" s="164" t="s">
        <v>260</v>
      </c>
    </row>
    <row r="5" spans="3:4" ht="12">
      <c r="C5">
        <v>3</v>
      </c>
      <c r="D5" s="164" t="s">
        <v>261</v>
      </c>
    </row>
    <row r="6" spans="3:4" ht="12">
      <c r="C6">
        <v>4</v>
      </c>
      <c r="D6" s="164" t="s">
        <v>262</v>
      </c>
    </row>
    <row r="7" spans="3:4" ht="12">
      <c r="C7">
        <v>5</v>
      </c>
      <c r="D7" s="164" t="s">
        <v>263</v>
      </c>
    </row>
    <row r="8" spans="3:4" ht="12">
      <c r="C8">
        <v>6</v>
      </c>
      <c r="D8" s="164" t="s">
        <v>264</v>
      </c>
    </row>
    <row r="9" spans="3:4" ht="12">
      <c r="C9">
        <v>7</v>
      </c>
      <c r="D9" s="164" t="s">
        <v>265</v>
      </c>
    </row>
    <row r="10" spans="3:4" ht="12">
      <c r="C10">
        <v>8</v>
      </c>
      <c r="D10" s="164" t="s">
        <v>266</v>
      </c>
    </row>
    <row r="11" spans="3:4" ht="12">
      <c r="C11">
        <v>9</v>
      </c>
      <c r="D11" s="164" t="s">
        <v>267</v>
      </c>
    </row>
    <row r="12" spans="3:4" ht="12">
      <c r="C12">
        <v>10</v>
      </c>
      <c r="D12" s="164" t="s">
        <v>268</v>
      </c>
    </row>
    <row r="13" spans="3:4" ht="12">
      <c r="C13">
        <v>11</v>
      </c>
      <c r="D13" s="164" t="s">
        <v>269</v>
      </c>
    </row>
    <row r="14" spans="3:4" ht="12">
      <c r="C14">
        <v>12</v>
      </c>
      <c r="D14" s="164" t="s">
        <v>270</v>
      </c>
    </row>
    <row r="15" spans="3:4" ht="12">
      <c r="C15">
        <v>13</v>
      </c>
      <c r="D15" s="164" t="s">
        <v>271</v>
      </c>
    </row>
    <row r="16" spans="3:4" ht="12">
      <c r="C16">
        <v>14</v>
      </c>
      <c r="D16" s="164" t="s">
        <v>272</v>
      </c>
    </row>
    <row r="17" spans="3:4" ht="12">
      <c r="C17">
        <v>15</v>
      </c>
      <c r="D17" s="164" t="s">
        <v>273</v>
      </c>
    </row>
    <row r="18" spans="3:4" ht="12">
      <c r="C18">
        <v>16</v>
      </c>
      <c r="D18" s="164" t="s">
        <v>274</v>
      </c>
    </row>
    <row r="19" spans="3:4" ht="12">
      <c r="C19">
        <v>17</v>
      </c>
      <c r="D19" s="164" t="s">
        <v>275</v>
      </c>
    </row>
    <row r="20" spans="3:4" ht="12">
      <c r="C20">
        <v>18</v>
      </c>
      <c r="D20" s="164" t="s">
        <v>276</v>
      </c>
    </row>
    <row r="21" spans="3:4" ht="12">
      <c r="C21">
        <v>19</v>
      </c>
      <c r="D21" s="164" t="s">
        <v>277</v>
      </c>
    </row>
    <row r="22" spans="3:4" ht="12">
      <c r="C22">
        <v>20</v>
      </c>
      <c r="D22" s="164" t="s">
        <v>278</v>
      </c>
    </row>
    <row r="23" spans="3:4" ht="12">
      <c r="C23">
        <v>21</v>
      </c>
      <c r="D23" s="164" t="s">
        <v>279</v>
      </c>
    </row>
    <row r="24" spans="3:4" ht="12">
      <c r="C24">
        <v>22</v>
      </c>
      <c r="D24" s="164" t="s">
        <v>280</v>
      </c>
    </row>
    <row r="25" spans="3:4" ht="12">
      <c r="C25">
        <v>23</v>
      </c>
      <c r="D25" s="164" t="s">
        <v>281</v>
      </c>
    </row>
    <row r="26" spans="3:4" ht="12">
      <c r="C26">
        <v>24</v>
      </c>
      <c r="D26" s="164" t="s">
        <v>282</v>
      </c>
    </row>
    <row r="27" spans="3:4" ht="12">
      <c r="C27">
        <v>25</v>
      </c>
      <c r="D27" s="164" t="s">
        <v>283</v>
      </c>
    </row>
    <row r="28" spans="3:4" ht="12">
      <c r="C28">
        <v>26</v>
      </c>
      <c r="D28" s="164" t="s">
        <v>284</v>
      </c>
    </row>
    <row r="29" spans="3:4" ht="12">
      <c r="C29">
        <v>27</v>
      </c>
      <c r="D29" s="164" t="s">
        <v>285</v>
      </c>
    </row>
    <row r="30" spans="3:4" ht="12">
      <c r="C30">
        <v>28</v>
      </c>
      <c r="D30" s="164" t="s">
        <v>286</v>
      </c>
    </row>
    <row r="31" spans="3:4" ht="12">
      <c r="C31">
        <v>29</v>
      </c>
      <c r="D31" s="164" t="s">
        <v>287</v>
      </c>
    </row>
    <row r="32" spans="3:4" ht="12">
      <c r="C32">
        <v>30</v>
      </c>
      <c r="D32" s="164" t="s">
        <v>288</v>
      </c>
    </row>
    <row r="33" spans="3:4" ht="12">
      <c r="C33">
        <v>31</v>
      </c>
      <c r="D33" s="164" t="s">
        <v>289</v>
      </c>
    </row>
    <row r="34" spans="3:4" ht="12">
      <c r="C34">
        <v>32</v>
      </c>
      <c r="D34" s="164" t="s">
        <v>290</v>
      </c>
    </row>
    <row r="35" spans="3:4" ht="12">
      <c r="C35">
        <v>33</v>
      </c>
      <c r="D35" s="164" t="s">
        <v>291</v>
      </c>
    </row>
    <row r="36" spans="3:4" ht="12">
      <c r="C36">
        <v>34</v>
      </c>
      <c r="D36" s="164" t="s">
        <v>292</v>
      </c>
    </row>
    <row r="37" spans="3:4" ht="12">
      <c r="C37">
        <v>35</v>
      </c>
      <c r="D37" s="164" t="s">
        <v>293</v>
      </c>
    </row>
    <row r="38" spans="3:4" ht="12">
      <c r="C38">
        <v>36</v>
      </c>
      <c r="D38" s="164" t="s">
        <v>294</v>
      </c>
    </row>
    <row r="39" spans="3:4" ht="12">
      <c r="C39">
        <v>37</v>
      </c>
      <c r="D39" s="164" t="s">
        <v>295</v>
      </c>
    </row>
    <row r="40" spans="3:4" ht="12">
      <c r="C40">
        <v>38</v>
      </c>
      <c r="D40" s="164" t="s">
        <v>296</v>
      </c>
    </row>
    <row r="41" spans="3:4" ht="12">
      <c r="C41">
        <v>39</v>
      </c>
      <c r="D41" s="164" t="s">
        <v>297</v>
      </c>
    </row>
    <row r="42" spans="3:4" ht="12">
      <c r="C42">
        <v>40</v>
      </c>
      <c r="D42" s="163"/>
    </row>
    <row r="43" spans="3:4" ht="12">
      <c r="C43">
        <v>41</v>
      </c>
      <c r="D43" s="163"/>
    </row>
    <row r="44" spans="3:4" ht="12">
      <c r="C44">
        <v>42</v>
      </c>
      <c r="D44" s="163"/>
    </row>
    <row r="45" spans="3:4" ht="12">
      <c r="C45">
        <v>43</v>
      </c>
      <c r="D45" s="163"/>
    </row>
    <row r="46" spans="3:4" ht="12">
      <c r="C46">
        <v>44</v>
      </c>
      <c r="D46" s="163"/>
    </row>
    <row r="47" spans="3:4" ht="12">
      <c r="C47">
        <v>45</v>
      </c>
      <c r="D47" s="163"/>
    </row>
    <row r="48" spans="3:4" ht="12">
      <c r="C48">
        <v>46</v>
      </c>
      <c r="D48" s="163"/>
    </row>
    <row r="49" spans="3:4" ht="12">
      <c r="C49">
        <v>47</v>
      </c>
      <c r="D49" s="163"/>
    </row>
    <row r="50" spans="3:4" ht="12">
      <c r="C50">
        <v>48</v>
      </c>
      <c r="D50" s="163"/>
    </row>
    <row r="51" spans="3:4" ht="12">
      <c r="C51">
        <v>49</v>
      </c>
      <c r="D51" s="163"/>
    </row>
    <row r="52" spans="3:4" ht="12">
      <c r="C52">
        <v>50</v>
      </c>
      <c r="D52" s="163"/>
    </row>
    <row r="53" spans="3:4" ht="12">
      <c r="C53">
        <v>51</v>
      </c>
      <c r="D53" s="163"/>
    </row>
    <row r="54" spans="3:4" ht="12">
      <c r="C54">
        <v>52</v>
      </c>
      <c r="D54" s="163"/>
    </row>
    <row r="55" spans="3:4" ht="12">
      <c r="C55">
        <v>53</v>
      </c>
      <c r="D55" s="163"/>
    </row>
    <row r="56" spans="3:4" ht="12">
      <c r="C56">
        <v>54</v>
      </c>
      <c r="D56" s="163"/>
    </row>
    <row r="57" spans="3:4" ht="12">
      <c r="C57">
        <v>55</v>
      </c>
      <c r="D57" s="163"/>
    </row>
    <row r="58" spans="3:4" ht="12">
      <c r="C58">
        <v>56</v>
      </c>
      <c r="D58" s="163"/>
    </row>
    <row r="59" spans="3:4" ht="12">
      <c r="C59">
        <v>57</v>
      </c>
      <c r="D59" s="163"/>
    </row>
    <row r="60" spans="3:4" ht="12">
      <c r="C60">
        <v>58</v>
      </c>
      <c r="D60" s="163"/>
    </row>
    <row r="61" spans="3:4" ht="12">
      <c r="C61">
        <v>59</v>
      </c>
      <c r="D61" s="163"/>
    </row>
    <row r="62" spans="3:4" ht="12">
      <c r="C62">
        <v>60</v>
      </c>
      <c r="D62" s="163"/>
    </row>
    <row r="63" spans="3:4" ht="12">
      <c r="C63">
        <v>61</v>
      </c>
      <c r="D63" s="163"/>
    </row>
    <row r="64" spans="3:4" ht="12">
      <c r="C64">
        <v>62</v>
      </c>
      <c r="D64" s="163"/>
    </row>
    <row r="65" spans="3:4" ht="12">
      <c r="C65">
        <v>63</v>
      </c>
      <c r="D65" s="163"/>
    </row>
    <row r="66" spans="3:4" ht="12">
      <c r="C66">
        <v>64</v>
      </c>
      <c r="D66" s="163"/>
    </row>
    <row r="67" spans="3:4" ht="12">
      <c r="C67">
        <v>65</v>
      </c>
      <c r="D67" s="163"/>
    </row>
    <row r="68" spans="3:4" ht="12">
      <c r="C68">
        <v>66</v>
      </c>
      <c r="D68" s="163"/>
    </row>
    <row r="69" spans="3:4" ht="12">
      <c r="C69">
        <v>67</v>
      </c>
      <c r="D69" s="163"/>
    </row>
    <row r="70" spans="3:4" ht="12">
      <c r="C70">
        <v>68</v>
      </c>
      <c r="D70" s="163"/>
    </row>
    <row r="71" spans="3:4" ht="12">
      <c r="C71">
        <v>69</v>
      </c>
      <c r="D71" s="163"/>
    </row>
    <row r="72" spans="3:4" ht="12">
      <c r="C72">
        <v>70</v>
      </c>
      <c r="D72" s="163"/>
    </row>
    <row r="73" spans="3:4" ht="12">
      <c r="C73">
        <v>71</v>
      </c>
      <c r="D73" s="163"/>
    </row>
    <row r="74" spans="3:4" ht="12">
      <c r="C74">
        <v>72</v>
      </c>
      <c r="D74" s="163"/>
    </row>
    <row r="75" spans="3:4" ht="12">
      <c r="C75">
        <v>73</v>
      </c>
      <c r="D75" s="163"/>
    </row>
    <row r="76" spans="3:4" ht="12">
      <c r="C76">
        <v>74</v>
      </c>
      <c r="D76" s="163"/>
    </row>
    <row r="77" spans="3:4" ht="12">
      <c r="C77">
        <v>75</v>
      </c>
      <c r="D77" s="163"/>
    </row>
    <row r="78" spans="3:4" ht="12">
      <c r="C78">
        <v>76</v>
      </c>
      <c r="D78" s="163"/>
    </row>
    <row r="79" spans="3:4" ht="12">
      <c r="C79">
        <v>77</v>
      </c>
      <c r="D79" s="163"/>
    </row>
    <row r="80" spans="3:4" ht="12">
      <c r="C80">
        <v>78</v>
      </c>
      <c r="D80" s="163"/>
    </row>
    <row r="81" spans="3:4" ht="12">
      <c r="C81">
        <v>79</v>
      </c>
      <c r="D81" s="163"/>
    </row>
    <row r="82" spans="3:4" ht="12">
      <c r="C82">
        <v>80</v>
      </c>
      <c r="D82" s="163"/>
    </row>
  </sheetData>
  <sheetProtection password="C620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8"/>
  <dimension ref="D3:D16"/>
  <sheetViews>
    <sheetView zoomScalePageLayoutView="0" workbookViewId="0" topLeftCell="A1">
      <selection activeCell="D16" sqref="D16"/>
    </sheetView>
  </sheetViews>
  <sheetFormatPr defaultColWidth="9.00390625" defaultRowHeight="12.75"/>
  <cols>
    <col min="4" max="4" width="32.50390625" style="0" bestFit="1" customWidth="1"/>
  </cols>
  <sheetData>
    <row r="3" ht="12">
      <c r="D3" s="99"/>
    </row>
    <row r="4" ht="12">
      <c r="D4" s="85" t="s">
        <v>66</v>
      </c>
    </row>
    <row r="5" ht="12">
      <c r="D5" s="85" t="s">
        <v>67</v>
      </c>
    </row>
    <row r="6" ht="12">
      <c r="D6" s="85" t="s">
        <v>68</v>
      </c>
    </row>
    <row r="7" ht="12">
      <c r="D7" s="85" t="s">
        <v>69</v>
      </c>
    </row>
    <row r="8" ht="12">
      <c r="D8" s="85" t="s">
        <v>70</v>
      </c>
    </row>
    <row r="9" ht="12">
      <c r="D9" s="85" t="s">
        <v>71</v>
      </c>
    </row>
    <row r="10" ht="12">
      <c r="D10" s="85" t="s">
        <v>31</v>
      </c>
    </row>
    <row r="11" ht="12">
      <c r="D11" s="85" t="s">
        <v>72</v>
      </c>
    </row>
    <row r="12" ht="12">
      <c r="D12" s="85" t="s">
        <v>73</v>
      </c>
    </row>
    <row r="13" ht="12">
      <c r="D13" s="85" t="s">
        <v>74</v>
      </c>
    </row>
    <row r="14" ht="12">
      <c r="D14" s="85" t="s">
        <v>75</v>
      </c>
    </row>
    <row r="15" ht="12">
      <c r="D15" s="85" t="s">
        <v>76</v>
      </c>
    </row>
    <row r="16" ht="12">
      <c r="D16" s="9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AKÜ</cp:lastModifiedBy>
  <cp:lastPrinted>2022-04-26T08:26:16Z</cp:lastPrinted>
  <dcterms:created xsi:type="dcterms:W3CDTF">2010-05-12T10:49:00Z</dcterms:created>
  <dcterms:modified xsi:type="dcterms:W3CDTF">2023-01-01T12:11:27Z</dcterms:modified>
  <cp:category/>
  <cp:version/>
  <cp:contentType/>
  <cp:contentStatus/>
</cp:coreProperties>
</file>