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rtakcalisma\GENSEK\10 İzin Takip\İşiçi izin kontrol\"/>
    </mc:Choice>
  </mc:AlternateContent>
  <xr:revisionPtr revIDLastSave="0" documentId="13_ncr:1_{1823D703-4612-4C78-B2E6-2BAC208EA90E}" xr6:coauthVersionLast="47" xr6:coauthVersionMax="47" xr10:uidLastSave="{00000000-0000-0000-0000-000000000000}"/>
  <bookViews>
    <workbookView xWindow="-120" yWindow="-120" windowWidth="29040" windowHeight="15720" xr2:uid="{00000000-000D-0000-FFFF-FFFF00000000}"/>
  </bookViews>
  <sheets>
    <sheet name="izin hesabı" sheetId="1" r:id="rId1"/>
    <sheet name="İzinlerin Dağılımı" sheetId="5" r:id="rId2"/>
    <sheet name="İzin Hakları" sheetId="2" state="hidden" r:id="rId3"/>
    <sheet name="Notlar" sheetId="3" r:id="rId4"/>
  </sheets>
  <definedNames>
    <definedName name="Aylar">'izin hesabı'!$Y$6:$Y$17</definedName>
    <definedName name="Günler">'izin hesabı'!$W$6:$W$36</definedName>
    <definedName name="_xlnm.Print_Area" localSheetId="2">'İzin Hakları'!$C$1:$L$33</definedName>
    <definedName name="_xlnm.Print_Area" localSheetId="0">'izin hesabı'!$K$2:$U$49</definedName>
    <definedName name="Yıllar">'izin hesabı'!$AA$6:$AA$58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1" i="1" l="1"/>
  <c r="D49" i="1" l="1"/>
  <c r="E49" i="1" s="1"/>
  <c r="D48" i="1"/>
  <c r="E48" i="1" s="1"/>
  <c r="D47" i="1"/>
  <c r="E47" i="1" s="1"/>
  <c r="D46" i="1"/>
  <c r="E46" i="1" s="1"/>
  <c r="D45" i="1"/>
  <c r="E45" i="1" s="1"/>
  <c r="D44" i="1"/>
  <c r="E44" i="1" s="1"/>
  <c r="D43" i="1"/>
  <c r="E43" i="1" s="1"/>
  <c r="D42" i="1"/>
  <c r="E42" i="1" s="1"/>
  <c r="D41" i="1"/>
  <c r="E41" i="1" s="1"/>
  <c r="D40" i="1"/>
  <c r="E40" i="1" s="1"/>
  <c r="D39" i="1"/>
  <c r="E39" i="1" s="1"/>
  <c r="D41" i="5"/>
  <c r="D42" i="5" s="1"/>
  <c r="D43" i="5" s="1"/>
  <c r="D44" i="5" s="1"/>
  <c r="D45" i="5" s="1"/>
  <c r="D46" i="5" s="1"/>
  <c r="D47" i="5" s="1"/>
  <c r="D48" i="5" s="1"/>
  <c r="D49" i="5" s="1"/>
  <c r="D50" i="5" s="1"/>
  <c r="D40" i="5"/>
  <c r="D7" i="5"/>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Q3" i="1"/>
  <c r="Q4" i="1" s="1"/>
  <c r="D4" i="2" s="1"/>
  <c r="F6" i="1"/>
  <c r="F7" i="1" s="1"/>
  <c r="F8" i="1" s="1"/>
  <c r="F9" i="1" s="1"/>
  <c r="F10" i="1" s="1"/>
  <c r="F11" i="1" s="1"/>
  <c r="F12" i="1" s="1"/>
  <c r="F13" i="1" s="1"/>
  <c r="N6" i="2"/>
  <c r="D3" i="2"/>
  <c r="D37" i="1"/>
  <c r="E37" i="1" s="1"/>
  <c r="H51" i="1"/>
  <c r="D36" i="2" s="1"/>
  <c r="H6" i="1" l="1"/>
  <c r="F14" i="1"/>
  <c r="R4" i="1"/>
  <c r="D16" i="1"/>
  <c r="E16" i="1" s="1"/>
  <c r="D28" i="1"/>
  <c r="E28" i="1" s="1"/>
  <c r="D38" i="1"/>
  <c r="E38" i="1" s="1"/>
  <c r="D17" i="1"/>
  <c r="E17" i="1" s="1"/>
  <c r="D29" i="1"/>
  <c r="E29" i="1" s="1"/>
  <c r="D6" i="1"/>
  <c r="E6" i="1" s="1"/>
  <c r="D18" i="1"/>
  <c r="E18" i="1" s="1"/>
  <c r="D30" i="1"/>
  <c r="E30" i="1" s="1"/>
  <c r="D7" i="1"/>
  <c r="E7" i="1" s="1"/>
  <c r="D19" i="1"/>
  <c r="E19" i="1" s="1"/>
  <c r="D31" i="1"/>
  <c r="E31" i="1" s="1"/>
  <c r="D8" i="1"/>
  <c r="E8" i="1" s="1"/>
  <c r="D20" i="1"/>
  <c r="E20" i="1" s="1"/>
  <c r="D32" i="1"/>
  <c r="E32" i="1" s="1"/>
  <c r="D9" i="1"/>
  <c r="E9" i="1" s="1"/>
  <c r="D21" i="1"/>
  <c r="E21" i="1" s="1"/>
  <c r="D33" i="1"/>
  <c r="E33" i="1" s="1"/>
  <c r="D10" i="1"/>
  <c r="E10" i="1" s="1"/>
  <c r="D22" i="1"/>
  <c r="E22" i="1" s="1"/>
  <c r="D34" i="1"/>
  <c r="E34" i="1" s="1"/>
  <c r="D11" i="1"/>
  <c r="E11" i="1" s="1"/>
  <c r="D23" i="1"/>
  <c r="E23" i="1" s="1"/>
  <c r="D12" i="1"/>
  <c r="E12" i="1" s="1"/>
  <c r="D24" i="1"/>
  <c r="E24" i="1" s="1"/>
  <c r="D13" i="1"/>
  <c r="E13" i="1" s="1"/>
  <c r="D25" i="1"/>
  <c r="E25" i="1" s="1"/>
  <c r="D35" i="1"/>
  <c r="E35" i="1" s="1"/>
  <c r="D14" i="1"/>
  <c r="E14" i="1" s="1"/>
  <c r="D26" i="1"/>
  <c r="E26" i="1" s="1"/>
  <c r="D36" i="1"/>
  <c r="E36" i="1" s="1"/>
  <c r="D15" i="1"/>
  <c r="E15" i="1" s="1"/>
  <c r="D27" i="1"/>
  <c r="E27" i="1" s="1"/>
  <c r="J6" i="1" l="1"/>
  <c r="S6" i="1" s="1" a="1"/>
  <c r="S6" i="1" s="1"/>
  <c r="H7" i="1"/>
  <c r="F15" i="1"/>
  <c r="L6" i="1"/>
  <c r="P6" i="1"/>
  <c r="I6" i="1"/>
  <c r="L5" i="2"/>
  <c r="T6" i="1" s="1"/>
  <c r="J7" i="1" l="1"/>
  <c r="G5" i="2"/>
  <c r="E5" i="2"/>
  <c r="F16" i="1"/>
  <c r="R6" i="1"/>
  <c r="H8" i="1"/>
  <c r="D5" i="2"/>
  <c r="Q6" i="1"/>
  <c r="B5" i="2"/>
  <c r="L6" i="2"/>
  <c r="T7" i="1" s="1"/>
  <c r="I7" i="1"/>
  <c r="P7" i="1"/>
  <c r="L7" i="1"/>
  <c r="N6" i="1"/>
  <c r="S7" i="1" l="1" a="1"/>
  <c r="S7" i="1" s="1"/>
  <c r="E6" i="2"/>
  <c r="F6" i="2" s="1"/>
  <c r="G6" i="2"/>
  <c r="H5" i="2"/>
  <c r="J5" i="2"/>
  <c r="I5" i="2" s="1"/>
  <c r="F17" i="1"/>
  <c r="F5" i="2"/>
  <c r="R7" i="1"/>
  <c r="H9" i="1"/>
  <c r="D6" i="2"/>
  <c r="Q7" i="1"/>
  <c r="B6" i="2"/>
  <c r="J8" i="1"/>
  <c r="S8" i="1" s="1" a="1"/>
  <c r="S8" i="1" s="1"/>
  <c r="L7" i="2"/>
  <c r="T8" i="1" s="1"/>
  <c r="P8" i="1"/>
  <c r="I8" i="1"/>
  <c r="N7" i="1"/>
  <c r="L8" i="1"/>
  <c r="H6" i="2" l="1"/>
  <c r="G7" i="2"/>
  <c r="E7" i="2"/>
  <c r="F7" i="2" s="1"/>
  <c r="J6" i="2"/>
  <c r="I6" i="2" s="1"/>
  <c r="K5" i="2"/>
  <c r="G8" i="2"/>
  <c r="E8" i="2"/>
  <c r="F8" i="2" s="1"/>
  <c r="F18" i="1"/>
  <c r="R8" i="1"/>
  <c r="H10" i="1"/>
  <c r="D7" i="2"/>
  <c r="Q8" i="1"/>
  <c r="L8" i="2"/>
  <c r="T9" i="1" s="1"/>
  <c r="I9" i="1"/>
  <c r="L9" i="1"/>
  <c r="B7" i="2"/>
  <c r="J9" i="1"/>
  <c r="S9" i="1" s="1" a="1"/>
  <c r="S9" i="1" s="1"/>
  <c r="P9" i="1"/>
  <c r="N8" i="1"/>
  <c r="K6" i="2" l="1"/>
  <c r="H7" i="2"/>
  <c r="J7" i="2"/>
  <c r="I7" i="2" s="1"/>
  <c r="H8" i="2"/>
  <c r="J8" i="2"/>
  <c r="I8" i="2" s="1"/>
  <c r="G9" i="2"/>
  <c r="E9" i="2"/>
  <c r="F9" i="2" s="1"/>
  <c r="F19" i="1"/>
  <c r="R9" i="1"/>
  <c r="H11" i="1"/>
  <c r="D8" i="2"/>
  <c r="Q9" i="1"/>
  <c r="J10" i="1"/>
  <c r="S10" i="1" s="1" a="1"/>
  <c r="S10" i="1" s="1"/>
  <c r="I10" i="1"/>
  <c r="P10" i="1"/>
  <c r="L9" i="2"/>
  <c r="T10" i="1" s="1"/>
  <c r="L10" i="1"/>
  <c r="B8" i="2"/>
  <c r="N9" i="1"/>
  <c r="H9" i="2" l="1"/>
  <c r="J9" i="2"/>
  <c r="I9" i="2" s="1"/>
  <c r="K7" i="2"/>
  <c r="F20" i="1"/>
  <c r="R10" i="1"/>
  <c r="H12" i="1"/>
  <c r="D9" i="2"/>
  <c r="Q10" i="1"/>
  <c r="B9" i="2"/>
  <c r="L10" i="2"/>
  <c r="T11" i="1" s="1"/>
  <c r="I11" i="1"/>
  <c r="L11" i="1"/>
  <c r="J11" i="1"/>
  <c r="S11" i="1" s="1" a="1"/>
  <c r="S11" i="1" s="1"/>
  <c r="P11" i="1"/>
  <c r="N10" i="1"/>
  <c r="G10" i="2" l="1"/>
  <c r="E10" i="2"/>
  <c r="F10" i="2" s="1"/>
  <c r="K8" i="2"/>
  <c r="F21" i="1"/>
  <c r="K9" i="2"/>
  <c r="R11" i="1"/>
  <c r="H13" i="1"/>
  <c r="D10" i="2"/>
  <c r="Q11" i="1"/>
  <c r="L12" i="1"/>
  <c r="L11" i="2"/>
  <c r="T12" i="1" s="1"/>
  <c r="J12" i="1"/>
  <c r="S12" i="1" s="1" a="1"/>
  <c r="S12" i="1" s="1"/>
  <c r="I12" i="1"/>
  <c r="P12" i="1"/>
  <c r="N11" i="1"/>
  <c r="B10" i="2"/>
  <c r="J10" i="2" l="1"/>
  <c r="I10" i="2" s="1"/>
  <c r="H10" i="2"/>
  <c r="G11" i="2"/>
  <c r="E11" i="2"/>
  <c r="F22" i="1"/>
  <c r="R12" i="1"/>
  <c r="P13" i="1"/>
  <c r="I13" i="1"/>
  <c r="J13" i="1"/>
  <c r="S13" i="1" s="1" a="1"/>
  <c r="S13" i="1" s="1"/>
  <c r="L12" i="2"/>
  <c r="T13" i="1" s="1"/>
  <c r="L13" i="1"/>
  <c r="H14" i="1"/>
  <c r="D11" i="2"/>
  <c r="Q12" i="1"/>
  <c r="B11" i="2"/>
  <c r="N12" i="1"/>
  <c r="G12" i="2" l="1"/>
  <c r="F11" i="2"/>
  <c r="H11" i="2"/>
  <c r="J11" i="2"/>
  <c r="I11" i="2" s="1"/>
  <c r="E12" i="2"/>
  <c r="F23" i="1"/>
  <c r="K10" i="2"/>
  <c r="R13" i="1"/>
  <c r="P14" i="1"/>
  <c r="B12" i="2"/>
  <c r="N13" i="1"/>
  <c r="L14" i="1"/>
  <c r="Q13" i="1"/>
  <c r="J14" i="1"/>
  <c r="S14" i="1" s="1" a="1"/>
  <c r="S14" i="1" s="1"/>
  <c r="D12" i="2"/>
  <c r="I14" i="1"/>
  <c r="L13" i="2"/>
  <c r="T14" i="1" s="1"/>
  <c r="H15" i="1"/>
  <c r="G13" i="2" l="1"/>
  <c r="K11" i="2"/>
  <c r="F12" i="2"/>
  <c r="J12" i="2"/>
  <c r="I12" i="2" s="1"/>
  <c r="H12" i="2"/>
  <c r="E13" i="2"/>
  <c r="F24" i="1"/>
  <c r="R14" i="1"/>
  <c r="J15" i="1"/>
  <c r="S15" i="1" s="1" a="1"/>
  <c r="S15" i="1" s="1"/>
  <c r="D13" i="2"/>
  <c r="B13" i="2"/>
  <c r="Q14" i="1"/>
  <c r="N14" i="1"/>
  <c r="P15" i="1"/>
  <c r="I15" i="1"/>
  <c r="L14" i="2"/>
  <c r="T15" i="1" s="1"/>
  <c r="L15" i="1"/>
  <c r="H16" i="1"/>
  <c r="E14" i="2" l="1"/>
  <c r="F14" i="2" s="1"/>
  <c r="K12" i="2"/>
  <c r="F13" i="2"/>
  <c r="J13" i="2"/>
  <c r="I13" i="2" s="1"/>
  <c r="H13" i="2"/>
  <c r="G15" i="2"/>
  <c r="E15" i="2"/>
  <c r="F15" i="2" s="1"/>
  <c r="G14" i="2"/>
  <c r="F25" i="1"/>
  <c r="R15" i="1"/>
  <c r="B14" i="2"/>
  <c r="Q15" i="1"/>
  <c r="J16" i="1"/>
  <c r="S16" i="1" s="1" a="1"/>
  <c r="S16" i="1" s="1"/>
  <c r="D14" i="2"/>
  <c r="L15" i="2"/>
  <c r="T16" i="1" s="1"/>
  <c r="I16" i="1"/>
  <c r="P16" i="1"/>
  <c r="N15" i="1"/>
  <c r="L16" i="1"/>
  <c r="H17" i="1"/>
  <c r="J14" i="2" l="1"/>
  <c r="I14" i="2" s="1"/>
  <c r="H14" i="2"/>
  <c r="K13" i="2"/>
  <c r="H15" i="2"/>
  <c r="J15" i="2"/>
  <c r="I15" i="2" s="1"/>
  <c r="F26" i="1"/>
  <c r="R16" i="1"/>
  <c r="Q16" i="1"/>
  <c r="B15" i="2"/>
  <c r="J17" i="1"/>
  <c r="S17" i="1" s="1" a="1"/>
  <c r="S17" i="1" s="1"/>
  <c r="D15" i="2"/>
  <c r="I17" i="1"/>
  <c r="N16" i="1"/>
  <c r="L16" i="2"/>
  <c r="T17" i="1" s="1"/>
  <c r="P17" i="1"/>
  <c r="L17" i="1"/>
  <c r="H18" i="1"/>
  <c r="K14" i="2" l="1"/>
  <c r="G16" i="2"/>
  <c r="E16" i="2"/>
  <c r="F16" i="2" s="1"/>
  <c r="F27" i="1"/>
  <c r="K15" i="2"/>
  <c r="R17" i="1"/>
  <c r="B16" i="2"/>
  <c r="Q17" i="1"/>
  <c r="L18" i="1"/>
  <c r="D16" i="2"/>
  <c r="L17" i="2"/>
  <c r="T18" i="1" s="1"/>
  <c r="N17" i="1"/>
  <c r="J18" i="1"/>
  <c r="S18" i="1" s="1" a="1"/>
  <c r="S18" i="1" s="1"/>
  <c r="I18" i="1"/>
  <c r="P18" i="1"/>
  <c r="H19" i="1"/>
  <c r="G17" i="2" l="1"/>
  <c r="J16" i="2"/>
  <c r="I16" i="2" s="1"/>
  <c r="E17" i="2"/>
  <c r="F17" i="2" s="1"/>
  <c r="H16" i="2"/>
  <c r="G18" i="2"/>
  <c r="F28" i="1"/>
  <c r="R18" i="1"/>
  <c r="L18" i="2"/>
  <c r="T19" i="1" s="1"/>
  <c r="Q18" i="1"/>
  <c r="B17" i="2"/>
  <c r="D17" i="2"/>
  <c r="N18" i="1"/>
  <c r="L19" i="1"/>
  <c r="I19" i="1"/>
  <c r="J19" i="1"/>
  <c r="S19" i="1" s="1" a="1"/>
  <c r="S19" i="1" s="1"/>
  <c r="P19" i="1"/>
  <c r="H20" i="1"/>
  <c r="H17" i="2" l="1"/>
  <c r="E18" i="2"/>
  <c r="F18" i="2" s="1"/>
  <c r="K16" i="2"/>
  <c r="J17" i="2"/>
  <c r="I17" i="2" s="1"/>
  <c r="F29" i="1"/>
  <c r="R19" i="1"/>
  <c r="P20" i="1"/>
  <c r="Q19" i="1"/>
  <c r="D18" i="2"/>
  <c r="N19" i="1"/>
  <c r="L19" i="2"/>
  <c r="T20" i="1" s="1"/>
  <c r="B18" i="2"/>
  <c r="L20" i="1"/>
  <c r="I20" i="1"/>
  <c r="J20" i="1"/>
  <c r="S20" i="1" s="1" a="1"/>
  <c r="S20" i="1" s="1"/>
  <c r="H21" i="1"/>
  <c r="J18" i="2" l="1"/>
  <c r="I18" i="2" s="1"/>
  <c r="E19" i="2"/>
  <c r="F19" i="2" s="1"/>
  <c r="H18" i="2"/>
  <c r="K17" i="2"/>
  <c r="G19" i="2"/>
  <c r="F30" i="1"/>
  <c r="R20" i="1"/>
  <c r="J21" i="1"/>
  <c r="S21" i="1" s="1" a="1"/>
  <c r="S21" i="1" s="1"/>
  <c r="B19" i="2"/>
  <c r="Q20" i="1"/>
  <c r="D19" i="2"/>
  <c r="P21" i="1"/>
  <c r="L20" i="2"/>
  <c r="T21" i="1" s="1"/>
  <c r="N20" i="1"/>
  <c r="I21" i="1"/>
  <c r="L21" i="1"/>
  <c r="H22" i="1"/>
  <c r="H19" i="2" l="1"/>
  <c r="J19" i="2"/>
  <c r="I19" i="2" s="1"/>
  <c r="K18" i="2"/>
  <c r="G20" i="2"/>
  <c r="E20" i="2"/>
  <c r="F31" i="1"/>
  <c r="L22" i="1"/>
  <c r="B20" i="2"/>
  <c r="Q21" i="1"/>
  <c r="R21" i="1"/>
  <c r="P22" i="1"/>
  <c r="D20" i="2"/>
  <c r="I22" i="1"/>
  <c r="L21" i="2"/>
  <c r="T22" i="1" s="1"/>
  <c r="N21" i="1"/>
  <c r="J22" i="1"/>
  <c r="S22" i="1" s="1" a="1"/>
  <c r="S22" i="1" s="1"/>
  <c r="H23" i="1"/>
  <c r="K19" i="2" l="1"/>
  <c r="E21" i="2"/>
  <c r="F21" i="2" s="1"/>
  <c r="G21" i="2"/>
  <c r="H21" i="2"/>
  <c r="F20" i="2"/>
  <c r="H20" i="2"/>
  <c r="J20" i="2"/>
  <c r="I20" i="2" s="1"/>
  <c r="F32" i="1"/>
  <c r="R22" i="1"/>
  <c r="L23" i="1"/>
  <c r="Q22" i="1"/>
  <c r="B21" i="2"/>
  <c r="D21" i="2"/>
  <c r="P23" i="1"/>
  <c r="I23" i="1"/>
  <c r="N22" i="1"/>
  <c r="L22" i="2"/>
  <c r="T23" i="1" s="1"/>
  <c r="J23" i="1"/>
  <c r="S23" i="1" s="1" a="1"/>
  <c r="S23" i="1" s="1"/>
  <c r="H24" i="1"/>
  <c r="G22" i="2" l="1"/>
  <c r="J21" i="2"/>
  <c r="I21" i="2" s="1"/>
  <c r="E22" i="2"/>
  <c r="F22" i="2" s="1"/>
  <c r="J22" i="2"/>
  <c r="I22" i="2" s="1"/>
  <c r="F33" i="1"/>
  <c r="K20" i="2"/>
  <c r="R23" i="1"/>
  <c r="L23" i="2"/>
  <c r="T24" i="1" s="1"/>
  <c r="B22" i="2"/>
  <c r="Q23" i="1"/>
  <c r="D22" i="2"/>
  <c r="N23" i="1"/>
  <c r="I24" i="1"/>
  <c r="L24" i="1"/>
  <c r="P24" i="1"/>
  <c r="J24" i="1"/>
  <c r="S24" i="1" s="1" a="1"/>
  <c r="S24" i="1" s="1"/>
  <c r="H25" i="1"/>
  <c r="H22" i="2" l="1"/>
  <c r="E23" i="2"/>
  <c r="F23" i="2" s="1"/>
  <c r="G23" i="2"/>
  <c r="J23" i="2"/>
  <c r="I23" i="2" s="1"/>
  <c r="G24" i="2"/>
  <c r="E24" i="2"/>
  <c r="F24" i="2" s="1"/>
  <c r="F34" i="1"/>
  <c r="K21" i="2"/>
  <c r="R24" i="1"/>
  <c r="L25" i="1"/>
  <c r="B23" i="2"/>
  <c r="L24" i="2"/>
  <c r="T25" i="1" s="1"/>
  <c r="Q24" i="1"/>
  <c r="D23" i="2"/>
  <c r="I25" i="1"/>
  <c r="J25" i="1"/>
  <c r="S25" i="1" s="1" a="1"/>
  <c r="S25" i="1" s="1"/>
  <c r="P25" i="1"/>
  <c r="N24" i="1"/>
  <c r="H26" i="1"/>
  <c r="H23" i="2" l="1"/>
  <c r="H24" i="2"/>
  <c r="J24" i="2"/>
  <c r="I24" i="2" s="1"/>
  <c r="F35" i="1"/>
  <c r="K22" i="2"/>
  <c r="R25" i="1"/>
  <c r="P26" i="1"/>
  <c r="I26" i="1"/>
  <c r="Q25" i="1"/>
  <c r="D24" i="2"/>
  <c r="N25" i="1"/>
  <c r="B24" i="2"/>
  <c r="L25" i="2"/>
  <c r="T26" i="1" s="1"/>
  <c r="L26" i="1"/>
  <c r="J26" i="1"/>
  <c r="S26" i="1" s="1" a="1"/>
  <c r="S26" i="1" s="1"/>
  <c r="H27" i="1"/>
  <c r="G25" i="2" l="1"/>
  <c r="E25" i="2"/>
  <c r="F25" i="2" s="1"/>
  <c r="J25" i="2"/>
  <c r="I25" i="2" s="1"/>
  <c r="H25" i="2"/>
  <c r="G26" i="2"/>
  <c r="F36" i="1"/>
  <c r="F37" i="1" s="1"/>
  <c r="F38" i="1" s="1"/>
  <c r="F39" i="1" s="1"/>
  <c r="F40" i="1" s="1"/>
  <c r="F41" i="1" s="1"/>
  <c r="F42" i="1" s="1"/>
  <c r="F43" i="1" s="1"/>
  <c r="F44" i="1" s="1"/>
  <c r="F45" i="1" s="1"/>
  <c r="F46" i="1" s="1"/>
  <c r="F47" i="1" s="1"/>
  <c r="F48" i="1" s="1"/>
  <c r="F49" i="1" s="1"/>
  <c r="K23" i="2"/>
  <c r="R26" i="1"/>
  <c r="P27" i="1"/>
  <c r="N26" i="1"/>
  <c r="B25" i="2"/>
  <c r="Q26" i="1"/>
  <c r="D25" i="2"/>
  <c r="L27" i="1"/>
  <c r="L26" i="2"/>
  <c r="T27" i="1" s="1"/>
  <c r="J27" i="1"/>
  <c r="S27" i="1" s="1" a="1"/>
  <c r="S27" i="1" s="1"/>
  <c r="I27" i="1"/>
  <c r="H28" i="1"/>
  <c r="E26" i="2" l="1"/>
  <c r="F26" i="2" s="1"/>
  <c r="K25" i="2"/>
  <c r="K24" i="2"/>
  <c r="R27" i="1"/>
  <c r="L28" i="1"/>
  <c r="N27" i="1"/>
  <c r="B26" i="2"/>
  <c r="Q27" i="1"/>
  <c r="D26" i="2"/>
  <c r="P28" i="1"/>
  <c r="I28" i="1"/>
  <c r="L27" i="2"/>
  <c r="T28" i="1" s="1"/>
  <c r="J28" i="1"/>
  <c r="S28" i="1" s="1" a="1"/>
  <c r="S28" i="1" s="1"/>
  <c r="H29" i="1"/>
  <c r="J26" i="2" l="1"/>
  <c r="I26" i="2" s="1"/>
  <c r="H26" i="2"/>
  <c r="G27" i="2"/>
  <c r="E27" i="2"/>
  <c r="F27" i="2" s="1"/>
  <c r="R28" i="1"/>
  <c r="B27" i="2"/>
  <c r="Q28" i="1"/>
  <c r="D27" i="2"/>
  <c r="J29" i="1"/>
  <c r="S29" i="1" s="1" a="1"/>
  <c r="S29" i="1" s="1"/>
  <c r="P29" i="1"/>
  <c r="N28" i="1"/>
  <c r="I29" i="1"/>
  <c r="L28" i="2"/>
  <c r="T29" i="1" s="1"/>
  <c r="L29" i="1"/>
  <c r="H30" i="1"/>
  <c r="K26" i="2" l="1"/>
  <c r="E28" i="2"/>
  <c r="F28" i="2" s="1"/>
  <c r="J27" i="2"/>
  <c r="I27" i="2" s="1"/>
  <c r="H27" i="2"/>
  <c r="G28" i="2"/>
  <c r="R29" i="1"/>
  <c r="B28" i="2"/>
  <c r="Q29" i="1"/>
  <c r="L29" i="2"/>
  <c r="T30" i="1" s="1"/>
  <c r="D28" i="2"/>
  <c r="N29" i="1"/>
  <c r="I30" i="1"/>
  <c r="L30" i="1"/>
  <c r="P30" i="1"/>
  <c r="J30" i="1"/>
  <c r="S30" i="1" s="1" a="1"/>
  <c r="S30" i="1" s="1"/>
  <c r="H31" i="1"/>
  <c r="H28" i="2" l="1"/>
  <c r="J28" i="2"/>
  <c r="I28" i="2" s="1"/>
  <c r="G29" i="2"/>
  <c r="K27" i="2"/>
  <c r="E29" i="2"/>
  <c r="F29" i="2" s="1"/>
  <c r="R30" i="1"/>
  <c r="L31" i="1"/>
  <c r="N30" i="1"/>
  <c r="D29" i="2"/>
  <c r="B29" i="2"/>
  <c r="Q30" i="1"/>
  <c r="I31" i="1"/>
  <c r="L30" i="2"/>
  <c r="T31" i="1" s="1"/>
  <c r="J31" i="1"/>
  <c r="S31" i="1" s="1" a="1"/>
  <c r="S31" i="1" s="1"/>
  <c r="P31" i="1"/>
  <c r="H32" i="1"/>
  <c r="K28" i="2" l="1"/>
  <c r="G30" i="2"/>
  <c r="J29" i="2"/>
  <c r="I29" i="2" s="1"/>
  <c r="E30" i="2"/>
  <c r="F30" i="2" s="1"/>
  <c r="H29" i="2"/>
  <c r="R31" i="1"/>
  <c r="I32" i="1"/>
  <c r="L31" i="2"/>
  <c r="T32" i="1" s="1"/>
  <c r="P32" i="1"/>
  <c r="L32" i="1"/>
  <c r="J32" i="1"/>
  <c r="S32" i="1" s="1" a="1"/>
  <c r="S32" i="1" s="1"/>
  <c r="B30" i="2"/>
  <c r="Q31" i="1"/>
  <c r="N31" i="1"/>
  <c r="D30" i="2"/>
  <c r="H33" i="1"/>
  <c r="K29" i="2" l="1"/>
  <c r="J30" i="2"/>
  <c r="I30" i="2" s="1"/>
  <c r="H30" i="2"/>
  <c r="G31" i="2"/>
  <c r="E31" i="2"/>
  <c r="F31" i="2" s="1"/>
  <c r="G32" i="2"/>
  <c r="E32" i="2"/>
  <c r="F32" i="2" s="1"/>
  <c r="R32" i="1"/>
  <c r="I33" i="1"/>
  <c r="N32" i="1"/>
  <c r="D31" i="2"/>
  <c r="B31" i="2"/>
  <c r="Q32" i="1"/>
  <c r="L32" i="2"/>
  <c r="T33" i="1" s="1"/>
  <c r="J33" i="1"/>
  <c r="S33" i="1" s="1" a="1"/>
  <c r="S33" i="1" s="1"/>
  <c r="P33" i="1"/>
  <c r="L33" i="1"/>
  <c r="H34" i="1"/>
  <c r="K30" i="2" l="1"/>
  <c r="J31" i="2"/>
  <c r="I31" i="2" s="1"/>
  <c r="H31" i="2"/>
  <c r="H32" i="2"/>
  <c r="J32" i="2"/>
  <c r="I32" i="2" s="1"/>
  <c r="G33" i="2"/>
  <c r="E33" i="2"/>
  <c r="F33" i="2" s="1"/>
  <c r="R33" i="1"/>
  <c r="I34" i="1"/>
  <c r="J34" i="1"/>
  <c r="S34" i="1" s="1" a="1"/>
  <c r="S34" i="1" s="1"/>
  <c r="B32" i="2"/>
  <c r="Q33" i="1"/>
  <c r="N33" i="1"/>
  <c r="P34" i="1"/>
  <c r="L34" i="1"/>
  <c r="D32" i="2"/>
  <c r="L33" i="2"/>
  <c r="T34" i="1" s="1"/>
  <c r="H35" i="1"/>
  <c r="K31" i="2" l="1"/>
  <c r="J33" i="2"/>
  <c r="I33" i="2" s="1"/>
  <c r="H33" i="2"/>
  <c r="E34" i="2"/>
  <c r="F34" i="2" s="1"/>
  <c r="G34" i="2"/>
  <c r="K32" i="2"/>
  <c r="Q34" i="1"/>
  <c r="B33" i="2"/>
  <c r="R34" i="1"/>
  <c r="N34" i="1"/>
  <c r="D33" i="2"/>
  <c r="J35" i="1"/>
  <c r="S35" i="1" s="1" a="1"/>
  <c r="S35" i="1" s="1"/>
  <c r="L35" i="1"/>
  <c r="L34" i="2"/>
  <c r="I35" i="1"/>
  <c r="P35" i="1"/>
  <c r="H36" i="1"/>
  <c r="T35" i="1"/>
  <c r="H34" i="2" l="1"/>
  <c r="J34" i="2"/>
  <c r="I34" i="2" s="1"/>
  <c r="K33" i="2"/>
  <c r="N35" i="1"/>
  <c r="L36" i="1"/>
  <c r="P36" i="1"/>
  <c r="J36" i="1"/>
  <c r="S36" i="1" s="1" a="1"/>
  <c r="S36" i="1" s="1"/>
  <c r="H37" i="1"/>
  <c r="I36" i="1"/>
  <c r="T36" i="1"/>
  <c r="D34" i="2"/>
  <c r="B34" i="2"/>
  <c r="Q35" i="1"/>
  <c r="R35" i="1"/>
  <c r="K34" i="2" l="1"/>
  <c r="N36" i="1"/>
  <c r="R36" i="1"/>
  <c r="Q36" i="1"/>
  <c r="J37" i="1"/>
  <c r="S37" i="1" s="1" a="1"/>
  <c r="S37" i="1" s="1"/>
  <c r="L37" i="1"/>
  <c r="H38" i="1"/>
  <c r="P37" i="1"/>
  <c r="T37" i="1"/>
  <c r="I37" i="1"/>
  <c r="H39" i="1" l="1"/>
  <c r="I39" i="1" s="1"/>
  <c r="K35" i="2"/>
  <c r="L38" i="1"/>
  <c r="P38" i="1"/>
  <c r="I38" i="1"/>
  <c r="T38" i="1"/>
  <c r="J38" i="1"/>
  <c r="Q37" i="1"/>
  <c r="R37" i="1"/>
  <c r="N37" i="1"/>
  <c r="J39" i="1" l="1"/>
  <c r="S39" i="1" s="1" a="1"/>
  <c r="S39" i="1" s="1"/>
  <c r="L39" i="1"/>
  <c r="N39" i="1" s="1"/>
  <c r="H40" i="1"/>
  <c r="L40" i="1" s="1"/>
  <c r="P39" i="1"/>
  <c r="T39" i="1"/>
  <c r="S38" i="1" a="1"/>
  <c r="S38" i="1" s="1"/>
  <c r="C8" i="5"/>
  <c r="C7" i="5"/>
  <c r="C9" i="5"/>
  <c r="C11" i="5"/>
  <c r="C10" i="5"/>
  <c r="C12" i="5"/>
  <c r="C41" i="5"/>
  <c r="C48" i="5"/>
  <c r="C49" i="5"/>
  <c r="C43" i="5"/>
  <c r="C46" i="5"/>
  <c r="C42" i="5"/>
  <c r="C50" i="5"/>
  <c r="C45" i="5"/>
  <c r="C40" i="5"/>
  <c r="C44" i="5"/>
  <c r="C47" i="5"/>
  <c r="C39" i="5"/>
  <c r="C23" i="5"/>
  <c r="C18" i="5"/>
  <c r="C16" i="5"/>
  <c r="C15" i="5"/>
  <c r="C13" i="5"/>
  <c r="C14" i="5"/>
  <c r="C17" i="5"/>
  <c r="C20" i="5"/>
  <c r="C22" i="5"/>
  <c r="C21" i="5"/>
  <c r="C6" i="5"/>
  <c r="C19" i="5"/>
  <c r="C24" i="5"/>
  <c r="C26" i="5"/>
  <c r="C25" i="5"/>
  <c r="C28" i="5"/>
  <c r="C27" i="5"/>
  <c r="C37" i="5"/>
  <c r="C34" i="5"/>
  <c r="C35" i="5"/>
  <c r="C38" i="5"/>
  <c r="C29" i="5"/>
  <c r="C31" i="5"/>
  <c r="C36" i="5"/>
  <c r="C33" i="5"/>
  <c r="C30" i="5"/>
  <c r="C32" i="5"/>
  <c r="N38" i="1"/>
  <c r="R38" i="1"/>
  <c r="Q38" i="1"/>
  <c r="N40" i="1" l="1"/>
  <c r="I40" i="1"/>
  <c r="J40" i="1"/>
  <c r="S40" i="1" s="1" a="1"/>
  <c r="S40" i="1" s="1"/>
  <c r="T40" i="1"/>
  <c r="P40" i="1"/>
  <c r="H41" i="1"/>
  <c r="H42" i="1" s="1"/>
  <c r="Q39" i="1"/>
  <c r="R39" i="1"/>
  <c r="Q14" i="2"/>
  <c r="R40" i="1" l="1"/>
  <c r="Q40" i="1"/>
  <c r="I41" i="1"/>
  <c r="P41" i="1"/>
  <c r="L41" i="1"/>
  <c r="N41" i="1" s="1"/>
  <c r="T41" i="1"/>
  <c r="J41" i="1"/>
  <c r="S41" i="1" s="1" a="1"/>
  <c r="S41" i="1" s="1"/>
  <c r="P42" i="1"/>
  <c r="H43" i="1"/>
  <c r="L42" i="1"/>
  <c r="N42" i="1" s="1"/>
  <c r="T42" i="1"/>
  <c r="J42" i="1"/>
  <c r="S42" i="1" s="1" a="1"/>
  <c r="S42" i="1" s="1"/>
  <c r="I42" i="1"/>
  <c r="P5" i="1"/>
  <c r="R41" i="1" l="1"/>
  <c r="Q41" i="1"/>
  <c r="R42" i="1"/>
  <c r="Q42" i="1"/>
  <c r="T43" i="1"/>
  <c r="J43" i="1"/>
  <c r="S43" i="1" s="1" a="1"/>
  <c r="S43" i="1" s="1"/>
  <c r="I43" i="1"/>
  <c r="L43" i="1"/>
  <c r="N43" i="1" s="1"/>
  <c r="H44" i="1"/>
  <c r="P43" i="1"/>
  <c r="L44" i="1" l="1"/>
  <c r="H45" i="1"/>
  <c r="T44" i="1"/>
  <c r="J44" i="1"/>
  <c r="S44" i="1" s="1" a="1"/>
  <c r="S44" i="1" s="1"/>
  <c r="I44" i="1"/>
  <c r="P44" i="1"/>
  <c r="R43" i="1"/>
  <c r="Q43" i="1"/>
  <c r="N44" i="1" l="1"/>
  <c r="H46" i="1"/>
  <c r="P45" i="1"/>
  <c r="L45" i="1"/>
  <c r="N45" i="1" s="1"/>
  <c r="T45" i="1"/>
  <c r="J45" i="1"/>
  <c r="S45" i="1" s="1" a="1"/>
  <c r="S45" i="1" s="1"/>
  <c r="I45" i="1"/>
  <c r="R44" i="1"/>
  <c r="Q44" i="1"/>
  <c r="I46" i="1" l="1"/>
  <c r="H47" i="1"/>
  <c r="P46" i="1"/>
  <c r="L46" i="1"/>
  <c r="N46" i="1" s="1"/>
  <c r="T46" i="1"/>
  <c r="J46" i="1"/>
  <c r="S46" i="1" s="1" a="1"/>
  <c r="S46" i="1" s="1"/>
  <c r="Q45" i="1"/>
  <c r="R45" i="1"/>
  <c r="T47" i="1" l="1"/>
  <c r="J47" i="1"/>
  <c r="S47" i="1" s="1" a="1"/>
  <c r="S47" i="1" s="1"/>
  <c r="I47" i="1"/>
  <c r="L47" i="1"/>
  <c r="N47" i="1" s="1"/>
  <c r="H48" i="1"/>
  <c r="P47" i="1"/>
  <c r="R46" i="1"/>
  <c r="Q46" i="1"/>
  <c r="L48" i="1" l="1"/>
  <c r="N48" i="1" s="1"/>
  <c r="P48" i="1"/>
  <c r="T48" i="1"/>
  <c r="J48" i="1"/>
  <c r="S48" i="1" s="1" a="1"/>
  <c r="S48" i="1" s="1"/>
  <c r="I48" i="1"/>
  <c r="H49" i="1"/>
  <c r="R47" i="1"/>
  <c r="Q47" i="1"/>
  <c r="P49" i="1" l="1"/>
  <c r="L49" i="1"/>
  <c r="N49" i="1" s="1"/>
  <c r="T49" i="1"/>
  <c r="J49" i="1"/>
  <c r="S49" i="1" s="1" a="1"/>
  <c r="S49" i="1" s="1"/>
  <c r="S4" i="1" s="1"/>
  <c r="I49" i="1"/>
  <c r="R48" i="1"/>
  <c r="Q48" i="1"/>
  <c r="Q49" i="1" l="1"/>
  <c r="R4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<sst xmlns="http://schemas.openxmlformats.org/spreadsheetml/2006/main" count="37" uniqueCount="37">
  <si>
    <t>İzin Hakkı</t>
  </si>
  <si>
    <t>1 10 2020 Ye Kadar</t>
  </si>
  <si>
    <t>Hizmet Süresi</t>
  </si>
  <si>
    <t>İşe Başlama Tarihi</t>
  </si>
  <si>
    <t>Toplam İzin Hakkı</t>
  </si>
  <si>
    <t>Ocak</t>
  </si>
  <si>
    <t>Şubat</t>
  </si>
  <si>
    <t>Mart</t>
  </si>
  <si>
    <t>Nisan</t>
  </si>
  <si>
    <t>Mayıs</t>
  </si>
  <si>
    <t>Haziran</t>
  </si>
  <si>
    <t>Temmuz</t>
  </si>
  <si>
    <t>Ağustos</t>
  </si>
  <si>
    <t>Eylül</t>
  </si>
  <si>
    <t>Ekim</t>
  </si>
  <si>
    <t>Kasım</t>
  </si>
  <si>
    <t>Aralık</t>
  </si>
  <si>
    <t>Bugün</t>
  </si>
  <si>
    <t>İşlem Tarihi</t>
  </si>
  <si>
    <t xml:space="preserve">Yıllık ücretli izin hakkı ne zaman doğar? </t>
  </si>
  <si>
    <t xml:space="preserve">Yıllık ücretli izin hakkı işçinin işyerinde çalışmaya başladığı günden itibaren bir yıl sonra doğar.  Deneme süresi bir yıllık süreye dahildir.  </t>
  </si>
  <si>
    <t xml:space="preserve">Örneğin; 12.06.2022 tarihinde 2 aylık deneme süresi ile işe başlayan işçinin yıllık ücretli izine  hak kazanma tarihi 13.06.2023 olacaktır. </t>
  </si>
  <si>
    <t>Ancak ardı ardına ya da farklı tarihlerde aynı işverene ait değişik işyerlerinde çalışılmış ise, yıllık  izne hak kazanma için gerekli olan bir yıllık süre hesaplanırken bu işyerlerinde geçen hizmet  sürelerinin toplaması gerekmektedir.</t>
  </si>
  <si>
    <t>Çalışma Süresi;</t>
  </si>
  <si>
    <r>
      <t>► 15 yıl ve üstü olanlar için izin süresi </t>
    </r>
    <r>
      <rPr>
        <b/>
        <sz val="9"/>
        <color rgb="FFFF0000"/>
        <rFont val="Arial"/>
        <family val="2"/>
        <charset val="162"/>
      </rPr>
      <t>26+2 Gün</t>
    </r>
  </si>
  <si>
    <r>
      <t>► 01/10/2020 tarihinden sonra 6,7,8,9,10,11,12,13 ve 14 yıl olanlar için izin süresi </t>
    </r>
    <r>
      <rPr>
        <b/>
        <sz val="9"/>
        <color rgb="FFFF0000"/>
        <rFont val="Arial"/>
        <family val="2"/>
        <charset val="162"/>
      </rPr>
      <t>20+3 Gün</t>
    </r>
  </si>
  <si>
    <r>
      <t>► 1,2,3,4 ve 5 yıl olanlar için izin süresi</t>
    </r>
    <r>
      <rPr>
        <b/>
        <sz val="9"/>
        <color rgb="FFFF0000"/>
        <rFont val="Arial"/>
        <family val="2"/>
        <charset val="162"/>
      </rPr>
      <t> 14+2 Gün</t>
    </r>
  </si>
  <si>
    <t>TOPLAM</t>
  </si>
  <si>
    <t>Başlama Tarihi</t>
  </si>
  <si>
    <t>Gün</t>
  </si>
  <si>
    <t xml:space="preserve">01 10 2020 den itibaren </t>
  </si>
  <si>
    <r>
      <t>► 01/10/2020 tarihinden önce 6,7,8,9,10,11,12,13 ve 14 yıl olanlar için izin süresi </t>
    </r>
    <r>
      <rPr>
        <b/>
        <sz val="9"/>
        <color rgb="FFFF0000"/>
        <rFont val="Arial"/>
        <family val="2"/>
        <charset val="162"/>
      </rPr>
      <t>20 Gün +2  gün</t>
    </r>
  </si>
  <si>
    <t>Yıllar</t>
  </si>
  <si>
    <t>S.N</t>
  </si>
  <si>
    <t>Kıdem yılları ve karşılığı izin süreleri</t>
  </si>
  <si>
    <t>Ocak 2025 /3</t>
  </si>
  <si>
    <t>2025 /0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</si>
</sst>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charset val="162"/>
      <scheme val="minor"/>
    </font>
    <font>
      <sz val="11"/>
      <color theme="0"/>
      <name val="Calibri"/>
      <family val="2"/>
      <scheme val="minor"/>
    </font>
    <font>
      <sz val="10"/>
      <color theme="1"/>
      <name val="Calibri"/>
      <family val="2"/>
      <scheme val="minor"/>
    </font>
    <font>
      <sz val="8"/>
      <name val="Calibri"/>
      <family val="2"/>
      <scheme val="minor"/>
    </font>
    <font>
      <b/>
      <sz val="11"/>
      <color rgb="FF0070C0"/>
      <name val="Calibri"/>
      <family val="2"/>
      <charset val="162"/>
      <scheme val="minor"/>
    </font>
    <font>
      <b/>
      <u/>
      <sz val="11"/>
      <color theme="0"/>
      <name val="Calibri"/>
      <family val="2"/>
      <charset val="162"/>
      <scheme val="minor"/>
    </font>
    <font>
      <b/>
      <sz val="11"/>
      <color rgb="FFFF0000"/>
      <name val="Calibri"/>
      <family val="2"/>
      <charset val="162"/>
      <scheme val="minor"/>
    </font>
    <font>
      <sz val="9"/>
      <color theme="1"/>
      <name val="Calibri"/>
      <family val="2"/>
      <scheme val="minor"/>
    </font>
    <font>
      <b/>
      <sz val="11"/>
      <color theme="0"/>
      <name val="Calibri"/>
      <family val="2"/>
      <charset val="162"/>
      <scheme val="minor"/>
    </font>
    <font>
      <sz val="11"/>
      <color rgb="FFFF0000"/>
      <name val="Calibri"/>
      <family val="2"/>
      <scheme val="minor"/>
    </font>
    <font>
      <b/>
      <sz val="9"/>
      <color rgb="FF0070C0"/>
      <name val="Calibri"/>
      <family val="2"/>
      <charset val="162"/>
      <scheme val="minor"/>
    </font>
    <font>
      <b/>
      <sz val="9"/>
      <color rgb="FF00B050"/>
      <name val="Calibri"/>
      <family val="2"/>
      <charset val="162"/>
      <scheme val="minor"/>
    </font>
    <font>
      <sz val="11"/>
      <color theme="0"/>
      <name val="Constantia"/>
      <family val="1"/>
      <charset val="162"/>
    </font>
    <font>
      <b/>
      <sz val="12"/>
      <name val="Arial"/>
      <family val="2"/>
      <charset val="162"/>
    </font>
    <font>
      <b/>
      <sz val="9"/>
      <color rgb="FFFF0000"/>
      <name val="Arial"/>
      <family val="2"/>
      <charset val="162"/>
    </font>
    <font>
      <b/>
      <sz val="9"/>
      <color rgb="FF31708F"/>
      <name val="Arial"/>
      <family val="2"/>
      <charset val="162"/>
    </font>
    <font>
      <b/>
      <sz val="9"/>
      <name val="Arial"/>
      <family val="2"/>
      <charset val="162"/>
    </font>
    <font>
      <sz val="11"/>
      <color rgb="FF00B050"/>
      <name val="Calibri"/>
      <family val="2"/>
      <scheme val="minor"/>
    </font>
    <font>
      <sz val="12"/>
      <name val="Calibri"/>
      <family val="2"/>
      <charset val="162"/>
      <scheme val="minor"/>
    </font>
    <font>
      <sz val="18"/>
      <name val="Calibri"/>
      <family val="2"/>
      <charset val="162"/>
      <scheme val="minor"/>
    </font>
    <font>
      <sz val="20"/>
      <name val="Calibri"/>
      <family val="2"/>
      <charset val="162"/>
      <scheme val="minor"/>
    </font>
    <font>
      <sz val="12"/>
      <color rgb="FFFF0000"/>
      <name val="Calibri"/>
      <family val="2"/>
      <charset val="162"/>
      <scheme val="minor"/>
    </font>
    <font>
      <b/>
      <sz val="12"/>
      <color rgb="FF0070C0"/>
      <name val="Calibri"/>
      <family val="2"/>
      <charset val="162"/>
      <scheme val="minor"/>
    </font>
    <font>
      <sz val="16"/>
      <name val="Calibri"/>
      <family val="2"/>
      <charset val="162"/>
      <scheme val="minor"/>
    </font>
    <font>
      <sz val="12"/>
      <color rgb="FF0070C0"/>
      <name val="Calibri"/>
      <family val="2"/>
      <charset val="162"/>
      <scheme val="minor"/>
    </font>
    <font>
      <b/>
      <sz val="12"/>
      <color rgb="FF7030A0"/>
      <name val="Calibri"/>
      <family val="2"/>
      <charset val="162"/>
      <scheme val="minor"/>
    </font>
    <font>
      <b/>
      <sz val="12"/>
      <color theme="0"/>
      <name val="Calibri"/>
      <family val="2"/>
      <charset val="162"/>
      <scheme val="minor"/>
    </font>
    <font>
      <b/>
      <sz val="14"/>
      <color theme="0"/>
      <name val="Calibri"/>
      <family val="2"/>
      <charset val="162"/>
      <scheme val="minor"/>
    </font>
    <font>
      <sz val="14"/>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FFFF00"/>
        <bgColor indexed="64"/>
      </patternFill>
    </fill>
    <fill>
      <gradientFill degree="90">
        <stop position="0">
          <color rgb="FF002060"/>
        </stop>
        <stop position="1">
          <color theme="4"/>
        </stop>
      </gradientFill>
    </fill>
    <fill>
      <gradientFill degree="90">
        <stop position="0">
          <color theme="7" tint="0.40000610370189521"/>
        </stop>
        <stop position="1">
          <color rgb="FF7030A0"/>
        </stop>
      </gradientFill>
    </fill>
    <fill>
      <gradientFill degree="90">
        <stop position="0">
          <color theme="8" tint="0.59999389629810485"/>
        </stop>
        <stop position="1">
          <color rgb="FFFF0000"/>
        </stop>
      </gradientFill>
    </fill>
    <fill>
      <gradientFill degree="90">
        <stop position="0">
          <color theme="0"/>
        </stop>
        <stop position="1">
          <color theme="5" tint="-0.25098422193060094"/>
        </stop>
      </gradientFill>
    </fill>
    <fill>
      <gradientFill degree="90">
        <stop position="0">
          <color theme="8" tint="0.40000610370189521"/>
        </stop>
        <stop position="1">
          <color theme="7" tint="0.40000610370189521"/>
        </stop>
      </gradientFill>
    </fill>
    <fill>
      <gradientFill degree="90">
        <stop position="0">
          <color theme="8" tint="0.59999389629810485"/>
        </stop>
        <stop position="1">
          <color theme="9" tint="-0.25098422193060094"/>
        </stop>
      </gradient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bottom style="dotted">
        <color auto="1"/>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Protection="1">
      <protection hidden="1"/>
    </xf>
    <xf numFmtId="0" fontId="0" fillId="0" borderId="0" xfId="0" applyAlignment="1" applyProtection="1">
      <alignment wrapText="1"/>
      <protection hidden="1"/>
    </xf>
    <xf numFmtId="1"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8" fillId="0" borderId="5" xfId="0" applyFont="1" applyBorder="1" applyAlignment="1" applyProtection="1">
      <alignment horizontal="center" vertical="center" wrapText="1"/>
      <protection hidden="1"/>
    </xf>
    <xf numFmtId="14" fontId="0" fillId="0" borderId="1" xfId="0" applyNumberFormat="1" applyBorder="1" applyAlignment="1" applyProtection="1">
      <alignment horizontal="center" vertical="center"/>
      <protection hidden="1"/>
    </xf>
    <xf numFmtId="0" fontId="0" fillId="8" borderId="1" xfId="0" applyFill="1" applyBorder="1" applyAlignment="1" applyProtection="1">
      <alignment horizontal="center" vertical="center"/>
      <protection hidden="1"/>
    </xf>
    <xf numFmtId="0" fontId="0" fillId="2" borderId="0" xfId="0" applyFill="1" applyProtection="1">
      <protection hidden="1"/>
    </xf>
    <xf numFmtId="0" fontId="0" fillId="2" borderId="0" xfId="0" applyFill="1" applyAlignment="1" applyProtection="1">
      <alignment wrapText="1"/>
      <protection hidden="1"/>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wrapText="1"/>
      <protection locked="0"/>
    </xf>
    <xf numFmtId="1" fontId="0" fillId="0" borderId="0" xfId="0" applyNumberFormat="1" applyProtection="1">
      <protection locked="0"/>
    </xf>
    <xf numFmtId="0" fontId="0" fillId="0" borderId="5" xfId="0"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14" fontId="8" fillId="0" borderId="5" xfId="0" applyNumberFormat="1" applyFont="1" applyBorder="1" applyAlignment="1" applyProtection="1">
      <alignment horizontal="center" vertical="center" wrapText="1"/>
      <protection hidden="1"/>
    </xf>
    <xf numFmtId="1" fontId="10" fillId="0" borderId="1" xfId="0" applyNumberFormat="1" applyFont="1" applyBorder="1" applyAlignment="1" applyProtection="1">
      <alignment horizontal="center" vertical="center"/>
      <protection hidden="1"/>
    </xf>
    <xf numFmtId="0" fontId="11" fillId="0" borderId="5" xfId="0" applyFont="1" applyBorder="1" applyAlignment="1" applyProtection="1">
      <alignment horizontal="center" vertical="center" wrapText="1"/>
      <protection hidden="1"/>
    </xf>
    <xf numFmtId="1" fontId="10" fillId="0" borderId="7" xfId="0" applyNumberFormat="1" applyFont="1" applyBorder="1" applyAlignment="1" applyProtection="1">
      <alignment horizontal="center" vertical="center"/>
      <protection hidden="1"/>
    </xf>
    <xf numFmtId="1" fontId="0" fillId="0" borderId="7" xfId="0" applyNumberFormat="1" applyBorder="1" applyAlignment="1" applyProtection="1">
      <alignment horizontal="center" vertical="center"/>
      <protection hidden="1"/>
    </xf>
    <xf numFmtId="0" fontId="9" fillId="3" borderId="8" xfId="0" applyFont="1" applyFill="1" applyBorder="1" applyAlignment="1" applyProtection="1">
      <alignment horizontal="center" vertical="center" wrapText="1"/>
      <protection hidden="1"/>
    </xf>
    <xf numFmtId="14" fontId="0" fillId="0" borderId="8" xfId="0" applyNumberForma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14" fontId="8" fillId="0" borderId="9" xfId="0" applyNumberFormat="1"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13" fillId="10" borderId="0" xfId="0" applyFont="1" applyFill="1" applyProtection="1">
      <protection hidden="1"/>
    </xf>
    <xf numFmtId="0" fontId="13" fillId="10" borderId="0" xfId="0" applyFont="1" applyFill="1" applyAlignment="1" applyProtection="1">
      <alignment horizontal="center" vertical="center"/>
      <protection hidden="1"/>
    </xf>
    <xf numFmtId="14" fontId="0" fillId="0" borderId="1" xfId="0" applyNumberFormat="1" applyBorder="1" applyAlignment="1" applyProtection="1">
      <alignment horizontal="center" vertical="center"/>
      <protection locked="0"/>
    </xf>
    <xf numFmtId="0" fontId="1" fillId="5" borderId="0" xfId="0" applyFont="1" applyFill="1" applyAlignment="1" applyProtection="1">
      <alignment horizontal="center" vertical="center"/>
      <protection locked="0"/>
    </xf>
    <xf numFmtId="14" fontId="0" fillId="0" borderId="0" xfId="0" applyNumberFormat="1" applyProtection="1">
      <protection hidden="1"/>
    </xf>
    <xf numFmtId="1" fontId="0" fillId="0" borderId="0" xfId="0" applyNumberFormat="1" applyAlignment="1" applyProtection="1">
      <alignment horizontal="center" vertical="center"/>
      <protection hidden="1"/>
    </xf>
    <xf numFmtId="0" fontId="3" fillId="0" borderId="5" xfId="0" applyFont="1" applyBorder="1" applyAlignment="1" applyProtection="1">
      <alignment horizontal="center" vertical="center"/>
      <protection locked="0"/>
    </xf>
    <xf numFmtId="14" fontId="0" fillId="0" borderId="0" xfId="0" applyNumberFormat="1" applyProtection="1">
      <protection locked="0"/>
    </xf>
    <xf numFmtId="14" fontId="10" fillId="0" borderId="0" xfId="0" applyNumberFormat="1" applyFont="1" applyAlignment="1" applyProtection="1">
      <alignment horizontal="center" vertical="center"/>
      <protection locked="0"/>
    </xf>
    <xf numFmtId="0" fontId="10" fillId="6" borderId="0" xfId="0" applyFont="1" applyFill="1" applyAlignment="1" applyProtection="1">
      <alignment horizontal="center" vertical="center"/>
      <protection locked="0"/>
    </xf>
    <xf numFmtId="14" fontId="18" fillId="0" borderId="0" xfId="0" applyNumberFormat="1" applyFont="1" applyAlignment="1" applyProtection="1">
      <alignment horizontal="center" vertical="center"/>
      <protection locked="0"/>
    </xf>
    <xf numFmtId="0" fontId="3" fillId="0" borderId="0" xfId="0" applyFont="1" applyAlignment="1" applyProtection="1">
      <alignment wrapText="1"/>
      <protection hidden="1"/>
    </xf>
    <xf numFmtId="0" fontId="16" fillId="0" borderId="0" xfId="0" applyFont="1" applyAlignment="1" applyProtection="1">
      <alignment wrapText="1"/>
      <protection hidden="1"/>
    </xf>
    <xf numFmtId="0" fontId="17" fillId="0" borderId="0" xfId="0" applyFont="1" applyAlignment="1" applyProtection="1">
      <alignment wrapText="1"/>
      <protection hidden="1"/>
    </xf>
    <xf numFmtId="0" fontId="14" fillId="0" borderId="0" xfId="0" applyFont="1" applyProtection="1">
      <protection hidden="1"/>
    </xf>
    <xf numFmtId="0" fontId="10" fillId="0" borderId="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1" fontId="0" fillId="0" borderId="0" xfId="0" applyNumberFormat="1" applyProtection="1">
      <protection hidden="1"/>
    </xf>
    <xf numFmtId="0" fontId="19" fillId="0" borderId="0" xfId="0" applyFont="1" applyProtection="1">
      <protection hidden="1"/>
    </xf>
    <xf numFmtId="0" fontId="19" fillId="0" borderId="0" xfId="0" applyFont="1" applyAlignment="1" applyProtection="1">
      <alignment horizontal="center" wrapText="1"/>
      <protection hidden="1"/>
    </xf>
    <xf numFmtId="0" fontId="21" fillId="0" borderId="0" xfId="0" applyFont="1" applyProtection="1">
      <protection hidden="1"/>
    </xf>
    <xf numFmtId="0" fontId="22" fillId="0" borderId="0" xfId="0" applyFont="1" applyAlignment="1" applyProtection="1">
      <alignment horizontal="center"/>
      <protection hidden="1"/>
    </xf>
    <xf numFmtId="0" fontId="19" fillId="0" borderId="0" xfId="0" applyFont="1" applyAlignment="1" applyProtection="1">
      <alignment wrapText="1"/>
      <protection hidden="1"/>
    </xf>
    <xf numFmtId="0" fontId="24" fillId="0" borderId="10" xfId="0" applyFont="1" applyBorder="1" applyAlignment="1" applyProtection="1">
      <alignment horizontal="center" textRotation="90"/>
      <protection hidden="1"/>
    </xf>
    <xf numFmtId="0" fontId="24" fillId="0" borderId="10" xfId="0" applyFont="1" applyBorder="1" applyAlignment="1" applyProtection="1">
      <alignment textRotation="90"/>
      <protection hidden="1"/>
    </xf>
    <xf numFmtId="0" fontId="19"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9" fillId="2" borderId="1" xfId="0" applyFont="1" applyFill="1" applyBorder="1" applyAlignment="1" applyProtection="1">
      <alignment horizontal="center" vertical="center"/>
      <protection hidden="1"/>
    </xf>
    <xf numFmtId="0" fontId="25" fillId="0" borderId="1" xfId="0" applyFont="1" applyBorder="1" applyAlignment="1" applyProtection="1">
      <alignment horizontal="center"/>
      <protection hidden="1"/>
    </xf>
    <xf numFmtId="0" fontId="26" fillId="0" borderId="1" xfId="0" applyFont="1" applyBorder="1" applyAlignment="1" applyProtection="1">
      <alignment horizontal="center"/>
      <protection hidden="1"/>
    </xf>
    <xf numFmtId="0" fontId="22" fillId="0" borderId="1" xfId="0" applyFont="1" applyBorder="1" applyAlignment="1" applyProtection="1">
      <alignment horizontal="center"/>
      <protection hidden="1"/>
    </xf>
    <xf numFmtId="0" fontId="28" fillId="12" borderId="1" xfId="0" applyFont="1" applyFill="1" applyBorder="1" applyAlignment="1" applyProtection="1">
      <alignment horizontal="center"/>
      <protection hidden="1"/>
    </xf>
    <xf numFmtId="0" fontId="28" fillId="13" borderId="1" xfId="0" applyFont="1" applyFill="1" applyBorder="1" applyAlignment="1" applyProtection="1">
      <alignment horizontal="center"/>
      <protection hidden="1"/>
    </xf>
    <xf numFmtId="0" fontId="28" fillId="14" borderId="1" xfId="0" applyFont="1" applyFill="1" applyBorder="1" applyAlignment="1" applyProtection="1">
      <alignment horizontal="center"/>
      <protection hidden="1"/>
    </xf>
    <xf numFmtId="0" fontId="19" fillId="15" borderId="1" xfId="0" applyFont="1" applyFill="1" applyBorder="1" applyAlignment="1" applyProtection="1">
      <alignment horizontal="center" vertical="center" wrapText="1"/>
      <protection hidden="1"/>
    </xf>
    <xf numFmtId="0" fontId="19" fillId="16" borderId="1" xfId="0" applyFont="1" applyFill="1" applyBorder="1" applyAlignment="1" applyProtection="1">
      <alignment horizontal="center" vertical="center" wrapText="1"/>
      <protection hidden="1"/>
    </xf>
    <xf numFmtId="0" fontId="27" fillId="17" borderId="1" xfId="0" applyFont="1" applyFill="1" applyBorder="1" applyAlignment="1" applyProtection="1">
      <alignment horizontal="center" vertical="center" wrapText="1"/>
      <protection hidden="1"/>
    </xf>
    <xf numFmtId="0" fontId="26" fillId="11" borderId="1" xfId="0" applyFont="1" applyFill="1" applyBorder="1" applyAlignment="1" applyProtection="1">
      <alignment horizontal="center"/>
      <protection hidden="1"/>
    </xf>
    <xf numFmtId="14" fontId="0" fillId="0" borderId="2" xfId="0" applyNumberFormat="1" applyBorder="1" applyAlignment="1" applyProtection="1">
      <alignment vertical="center" wrapText="1"/>
      <protection hidden="1"/>
    </xf>
    <xf numFmtId="14" fontId="0" fillId="0" borderId="4" xfId="0" applyNumberFormat="1" applyBorder="1" applyAlignment="1" applyProtection="1">
      <alignment vertical="center" wrapText="1"/>
      <protection hidden="1"/>
    </xf>
    <xf numFmtId="1" fontId="29" fillId="0" borderId="4" xfId="0" applyNumberFormat="1" applyFont="1" applyBorder="1" applyAlignment="1" applyProtection="1">
      <alignment vertical="center" wrapText="1"/>
      <protection hidden="1"/>
    </xf>
    <xf numFmtId="0" fontId="20" fillId="0" borderId="0" xfId="0" applyFont="1" applyAlignment="1" applyProtection="1">
      <alignment horizontal="center"/>
      <protection hidden="1"/>
    </xf>
    <xf numFmtId="0" fontId="3" fillId="0" borderId="5" xfId="0" applyFont="1" applyBorder="1" applyAlignment="1" applyProtection="1">
      <alignment horizontal="center" vertical="center"/>
      <protection hidden="1"/>
    </xf>
    <xf numFmtId="0" fontId="0" fillId="0" borderId="5" xfId="0" applyBorder="1" applyProtection="1">
      <protection hidden="1"/>
    </xf>
    <xf numFmtId="0" fontId="3" fillId="0" borderId="5" xfId="0" applyFont="1" applyBorder="1" applyAlignment="1" applyProtection="1">
      <alignment horizontal="center" vertical="center" wrapText="1"/>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0" fillId="5" borderId="2" xfId="0" applyFill="1" applyBorder="1" applyAlignment="1" applyProtection="1">
      <alignment horizontal="left" vertical="center"/>
      <protection hidden="1"/>
    </xf>
    <xf numFmtId="0" fontId="0" fillId="5" borderId="3" xfId="0" applyFill="1" applyBorder="1" applyAlignment="1" applyProtection="1">
      <alignment horizontal="left" vertical="center"/>
      <protection hidden="1"/>
    </xf>
    <xf numFmtId="0" fontId="9" fillId="10" borderId="1" xfId="0"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wrapText="1"/>
      <protection hidden="1"/>
    </xf>
    <xf numFmtId="0" fontId="0" fillId="9" borderId="8" xfId="0" applyFill="1" applyBorder="1" applyAlignment="1" applyProtection="1">
      <alignment horizontal="center" vertical="center" wrapText="1"/>
      <protection hidden="1"/>
    </xf>
    <xf numFmtId="0" fontId="20" fillId="0" borderId="0" xfId="0" applyFont="1" applyAlignment="1" applyProtection="1">
      <alignment horizontal="center"/>
      <protection hidden="1"/>
    </xf>
    <xf numFmtId="0" fontId="23" fillId="0" borderId="11" xfId="0" applyFont="1" applyBorder="1" applyAlignment="1" applyProtection="1">
      <alignment horizontal="center"/>
      <protection hidden="1"/>
    </xf>
    <xf numFmtId="0" fontId="6" fillId="7" borderId="6"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protection locked="0"/>
    </xf>
    <xf numFmtId="0" fontId="2" fillId="10" borderId="0" xfId="0" applyFont="1" applyFill="1" applyAlignment="1" applyProtection="1">
      <alignment horizontal="left"/>
      <protection locked="0"/>
    </xf>
    <xf numFmtId="0" fontId="2" fillId="3" borderId="6"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protection hidden="1"/>
    </xf>
    <xf numFmtId="0" fontId="26" fillId="8" borderId="1" xfId="0" applyFont="1" applyFill="1" applyBorder="1" applyAlignment="1" applyProtection="1">
      <alignment horizontal="center"/>
      <protection hidden="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xdr:colOff>
      <xdr:row>1</xdr:row>
      <xdr:rowOff>171450</xdr:rowOff>
    </xdr:from>
    <xdr:to>
      <xdr:col>19</xdr:col>
      <xdr:colOff>904875</xdr:colOff>
      <xdr:row>3</xdr:row>
      <xdr:rowOff>19050</xdr:rowOff>
    </xdr:to>
    <xdr:sp macro="" textlink="">
      <xdr:nvSpPr>
        <xdr:cNvPr id="2" name="Ok: Sol 1">
          <a:extLst>
            <a:ext uri="{FF2B5EF4-FFF2-40B4-BE49-F238E27FC236}">
              <a16:creationId xmlns:a16="http://schemas.microsoft.com/office/drawing/2014/main" id="{764A53F1-A699-4A21-8CA9-89D695B47152}"/>
            </a:ext>
          </a:extLst>
        </xdr:cNvPr>
        <xdr:cNvSpPr/>
      </xdr:nvSpPr>
      <xdr:spPr>
        <a:xfrm>
          <a:off x="8877300" y="361950"/>
          <a:ext cx="131445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b="1">
              <a:solidFill>
                <a:schemeClr val="bg1"/>
              </a:solidFill>
            </a:rPr>
            <a:t>Özel Tarih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8"/>
  <sheetViews>
    <sheetView showGridLines="0" showZeros="0" tabSelected="1" topLeftCell="K1" zoomScaleNormal="100" workbookViewId="0">
      <pane xSplit="16373" ySplit="5" topLeftCell="XFD6" activePane="bottomRight" state="frozen"/>
      <selection activeCell="K1" sqref="K1"/>
      <selection pane="topRight" activeCell="XFD1" sqref="XFD1"/>
      <selection pane="bottomLeft" activeCell="K6" sqref="K6"/>
      <selection pane="bottomRight" activeCell="L7" sqref="L7"/>
    </sheetView>
  </sheetViews>
  <sheetFormatPr defaultColWidth="9.140625" defaultRowHeight="15" x14ac:dyDescent="0.25"/>
  <cols>
    <col min="1" max="1" width="4.5703125" style="1" hidden="1" customWidth="1"/>
    <col min="2" max="5" width="9.140625" style="1" hidden="1" customWidth="1"/>
    <col min="6" max="6" width="11.28515625" style="1" hidden="1" customWidth="1"/>
    <col min="7" max="7" width="4.85546875" style="1" hidden="1" customWidth="1"/>
    <col min="8" max="10" width="9.140625" style="1" hidden="1" customWidth="1"/>
    <col min="11" max="11" width="2.42578125" style="1" customWidth="1"/>
    <col min="12" max="12" width="23.5703125" style="1" bestFit="1" customWidth="1"/>
    <col min="13" max="13" width="1.85546875" style="1" customWidth="1"/>
    <col min="14" max="14" width="24" style="4" customWidth="1"/>
    <col min="15" max="15" width="2.85546875" style="1" customWidth="1"/>
    <col min="16" max="16" width="12" style="1" bestFit="1" customWidth="1"/>
    <col min="17" max="17" width="19.5703125" style="1" customWidth="1"/>
    <col min="18" max="18" width="21.28515625" style="1" customWidth="1"/>
    <col min="19" max="19" width="6.42578125" style="1" customWidth="1"/>
    <col min="20" max="20" width="21.7109375" style="1" customWidth="1"/>
    <col min="21" max="21" width="2.42578125" style="8" customWidth="1"/>
    <col min="22" max="22" width="33.5703125" style="1" hidden="1" customWidth="1"/>
    <col min="23" max="23" width="13.140625" style="4" hidden="1" customWidth="1"/>
    <col min="24" max="24" width="1.7109375" style="4" hidden="1" customWidth="1"/>
    <col min="25" max="25" width="15.5703125" style="4" hidden="1" customWidth="1"/>
    <col min="26" max="26" width="2.42578125" style="4" hidden="1" customWidth="1"/>
    <col min="27" max="27" width="5.140625" style="4" hidden="1" customWidth="1"/>
    <col min="28" max="28" width="11.42578125" style="4" hidden="1" customWidth="1"/>
    <col min="29" max="30" width="9.140625" style="4" hidden="1" customWidth="1"/>
    <col min="31" max="31" width="3.140625" style="1" hidden="1" customWidth="1"/>
    <col min="32" max="34" width="9.140625" style="1" hidden="1" customWidth="1"/>
    <col min="35" max="16383" width="0" style="1" hidden="1" customWidth="1"/>
    <col min="16384" max="16384" width="9.140625" style="1"/>
  </cols>
  <sheetData>
    <row r="1" spans="2:27" ht="9.75" customHeight="1" x14ac:dyDescent="0.25"/>
    <row r="2" spans="2:27" ht="9" customHeight="1" x14ac:dyDescent="0.25">
      <c r="L2" s="32"/>
      <c r="N2" s="33"/>
    </row>
    <row r="3" spans="2:27" ht="25.5" customHeight="1" x14ac:dyDescent="0.25">
      <c r="P3" s="7" t="s">
        <v>17</v>
      </c>
      <c r="Q3" s="6">
        <f ca="1">IF(R3="",NOW(),0)</f>
        <v>45692.438036921296</v>
      </c>
      <c r="R3" s="30"/>
      <c r="S3" s="76"/>
      <c r="T3" s="77"/>
    </row>
    <row r="4" spans="2:27" s="2" customFormat="1" ht="32.25" customHeight="1" x14ac:dyDescent="0.25">
      <c r="L4" s="74" t="s">
        <v>3</v>
      </c>
      <c r="M4" s="75"/>
      <c r="N4" s="30"/>
      <c r="P4" s="22" t="s">
        <v>18</v>
      </c>
      <c r="Q4" s="23">
        <f ca="1">IF(R3="",Q3,R3)</f>
        <v>45692.438036921296</v>
      </c>
      <c r="R4" s="67">
        <f>IF(R3="",0,IF(YEAR(R3)&lt;YEAR(N4),"İşe Başlama Tarihinden Önce Yıl Giremezsiniz",0))</f>
        <v>0</v>
      </c>
      <c r="S4" s="69">
        <f>SUM(S6:S49)</f>
        <v>0</v>
      </c>
      <c r="T4" s="68"/>
      <c r="U4" s="9"/>
    </row>
    <row r="5" spans="2:27" ht="30" customHeight="1" x14ac:dyDescent="0.25">
      <c r="B5" s="2"/>
      <c r="C5" s="2"/>
      <c r="D5" s="2"/>
      <c r="E5" s="2"/>
      <c r="F5" s="2"/>
      <c r="G5" s="2"/>
      <c r="H5" s="79" t="s">
        <v>2</v>
      </c>
      <c r="I5" s="79"/>
      <c r="J5" s="79"/>
      <c r="K5" s="79"/>
      <c r="L5" s="80"/>
      <c r="M5" s="80"/>
      <c r="N5" s="80"/>
      <c r="O5" s="2"/>
      <c r="P5" s="78" t="str">
        <f>CONCATENATE("İZİN KULLANIM ŞEKLİNİZ"," ","'TOPLAMDA' "," ",SUM(S6:S38)," ","gün OLACAKTIR" )</f>
        <v>İZİN KULLANIM ŞEKLİNİZ 'TOPLAMDA'  0 gün OLACAKTIR</v>
      </c>
      <c r="Q5" s="78"/>
      <c r="R5" s="78"/>
      <c r="S5" s="78"/>
      <c r="T5" s="78"/>
    </row>
    <row r="6" spans="2:27" ht="30" customHeight="1" x14ac:dyDescent="0.25">
      <c r="B6" s="1">
        <v>1</v>
      </c>
      <c r="C6" s="1" t="s">
        <v>5</v>
      </c>
      <c r="D6" s="1">
        <f t="shared" ref="D6:D49" si="0">MONTH($N$4)</f>
        <v>1</v>
      </c>
      <c r="E6" s="1" t="str">
        <f t="shared" ref="E6:E38" si="1">IFERROR(VLOOKUP(D6,$B$6:$C$17,2,FALSE),0)</f>
        <v>Ocak</v>
      </c>
      <c r="F6" s="32">
        <f>+$N$4+365</f>
        <v>365</v>
      </c>
      <c r="H6" s="20">
        <f>IF($N$4="",0,IF(YEAR($N$4)+1&gt;YEAR($Q$4),0,(YEAR($N$4)+1)))</f>
        <v>0</v>
      </c>
      <c r="I6" s="21">
        <f t="shared" ref="I6:I34" si="2">IF(H6=0,0,"Yılında")</f>
        <v>0</v>
      </c>
      <c r="J6" s="21">
        <f t="shared" ref="J6:J38" si="3">IF($N$4="",0,IF(H6=0,0,H6-YEAR($N$4)))</f>
        <v>0</v>
      </c>
      <c r="K6" s="45"/>
      <c r="L6" s="71">
        <f t="shared" ref="L6:L38" si="4">IF(H6=0,0,IF($N$4="",0,CONCATENATE(DAY($N$4)," / ",E6," / ",H6," tarihinde")))</f>
        <v>0</v>
      </c>
      <c r="M6" s="72"/>
      <c r="N6" s="73">
        <f t="shared" ref="N6:N38" si="5">IF(H6=0,0,IF(L6=0,0,CONCATENATE(J6," ","Yıl Hizmetiniz Olacak")))</f>
        <v>0</v>
      </c>
      <c r="P6" s="24">
        <f t="shared" ref="P6:P38" si="6">IF(H6=0,0,IF($N$4="",0,CONCATENATE(H6," ","Yılında")))</f>
        <v>0</v>
      </c>
      <c r="Q6" s="25">
        <f t="shared" ref="Q6:Q38" si="7">IF(J6=0,0,CONCATENATE(DAY($N$4),".",MONTH($N$4),".",H6," ","tarihinden"))</f>
        <v>0</v>
      </c>
      <c r="R6" s="25">
        <f t="shared" ref="R6:R38" si="8">IF(J6=0,0,CONCATENATE(DAY($N$4),".",MONTH($N$4),".",H6+1," ","tarihine kadar"))</f>
        <v>0</v>
      </c>
      <c r="S6" s="26" cm="1">
        <f t="array" ref="S6">IFERROR(_xlfn.XLOOKUP(H6,'İzinlerin Dağılımı'!$E$6:$E$139,_xlfn.XLOOKUP(J6,'İzinlerin Dağılımı'!$G$5:$AX$5,'İzinlerin Dağılımı'!$G$6:$AX$139)),0)</f>
        <v>0</v>
      </c>
      <c r="T6" s="27">
        <f>IF(H6=0,0,IF($N$4="",0,CONCATENATE('İzin Hakları'!L5," ","İzin Kullanabilirsiniz")))</f>
        <v>0</v>
      </c>
      <c r="W6" s="4">
        <v>1</v>
      </c>
      <c r="Y6" s="4">
        <v>1</v>
      </c>
      <c r="AA6" s="4">
        <v>1993</v>
      </c>
    </row>
    <row r="7" spans="2:27" ht="30" customHeight="1" x14ac:dyDescent="0.25">
      <c r="B7" s="1">
        <v>2</v>
      </c>
      <c r="C7" s="1" t="s">
        <v>6</v>
      </c>
      <c r="D7" s="1">
        <f t="shared" si="0"/>
        <v>1</v>
      </c>
      <c r="E7" s="1" t="str">
        <f t="shared" si="1"/>
        <v>Ocak</v>
      </c>
      <c r="F7" s="32">
        <f>+F6+365</f>
        <v>730</v>
      </c>
      <c r="H7" s="18">
        <f t="shared" ref="H7:H49" si="9">IF($N$4="",0,IF(H6+1&gt;YEAR($Q$4),0,IF(H6=0,0,H6+1)))</f>
        <v>0</v>
      </c>
      <c r="I7" s="3">
        <f t="shared" si="2"/>
        <v>0</v>
      </c>
      <c r="J7" s="3">
        <f t="shared" si="3"/>
        <v>0</v>
      </c>
      <c r="K7" s="45"/>
      <c r="L7" s="71">
        <f t="shared" si="4"/>
        <v>0</v>
      </c>
      <c r="M7" s="72"/>
      <c r="N7" s="73">
        <f t="shared" si="5"/>
        <v>0</v>
      </c>
      <c r="P7" s="19">
        <f t="shared" si="6"/>
        <v>0</v>
      </c>
      <c r="Q7" s="17">
        <f t="shared" si="7"/>
        <v>0</v>
      </c>
      <c r="R7" s="17">
        <f t="shared" si="8"/>
        <v>0</v>
      </c>
      <c r="S7" s="26" cm="1">
        <f t="array" ref="S7">IFERROR(_xlfn.XLOOKUP(H7,'İzinlerin Dağılımı'!$E$6:$E$139,_xlfn.XLOOKUP(J7,'İzinlerin Dağılımı'!$G$5:$AX$5,'İzinlerin Dağılımı'!$G$6:$AX$139)),0)</f>
        <v>0</v>
      </c>
      <c r="T7" s="5">
        <f>IF(H7=0,0,IF($N$4="",0,CONCATENATE('İzin Hakları'!L6," ","İzin Kullanabilirsiniz")))</f>
        <v>0</v>
      </c>
      <c r="W7" s="4">
        <v>2</v>
      </c>
      <c r="Y7" s="4">
        <v>2</v>
      </c>
      <c r="AA7" s="4">
        <v>1994</v>
      </c>
    </row>
    <row r="8" spans="2:27" ht="30" customHeight="1" x14ac:dyDescent="0.25">
      <c r="B8" s="1">
        <v>3</v>
      </c>
      <c r="C8" s="1" t="s">
        <v>7</v>
      </c>
      <c r="D8" s="1">
        <f t="shared" si="0"/>
        <v>1</v>
      </c>
      <c r="E8" s="1" t="str">
        <f t="shared" si="1"/>
        <v>Ocak</v>
      </c>
      <c r="F8" s="32">
        <f t="shared" ref="F8:F49" si="10">+F7+365</f>
        <v>1095</v>
      </c>
      <c r="H8" s="18">
        <f t="shared" si="9"/>
        <v>0</v>
      </c>
      <c r="I8" s="3">
        <f t="shared" si="2"/>
        <v>0</v>
      </c>
      <c r="J8" s="3">
        <f t="shared" si="3"/>
        <v>0</v>
      </c>
      <c r="K8" s="45"/>
      <c r="L8" s="71">
        <f t="shared" si="4"/>
        <v>0</v>
      </c>
      <c r="M8" s="72"/>
      <c r="N8" s="73">
        <f t="shared" si="5"/>
        <v>0</v>
      </c>
      <c r="P8" s="19">
        <f t="shared" si="6"/>
        <v>0</v>
      </c>
      <c r="Q8" s="17">
        <f t="shared" si="7"/>
        <v>0</v>
      </c>
      <c r="R8" s="17">
        <f t="shared" si="8"/>
        <v>0</v>
      </c>
      <c r="S8" s="26" cm="1">
        <f t="array" ref="S8">IFERROR(_xlfn.XLOOKUP(H8,'İzinlerin Dağılımı'!$E$6:$E$139,_xlfn.XLOOKUP(J8,'İzinlerin Dağılımı'!$G$5:$AX$5,'İzinlerin Dağılımı'!$G$6:$AX$139)),0)</f>
        <v>0</v>
      </c>
      <c r="T8" s="5">
        <f>IF(H8=0,0,IF($N$4="",0,CONCATENATE('İzin Hakları'!L7," ","İzin Kullanabilirsiniz")))</f>
        <v>0</v>
      </c>
      <c r="W8" s="4">
        <v>3</v>
      </c>
      <c r="Y8" s="4">
        <v>3</v>
      </c>
      <c r="AA8" s="4">
        <v>1995</v>
      </c>
    </row>
    <row r="9" spans="2:27" ht="30" customHeight="1" x14ac:dyDescent="0.25">
      <c r="B9" s="1">
        <v>4</v>
      </c>
      <c r="C9" s="1" t="s">
        <v>8</v>
      </c>
      <c r="D9" s="1">
        <f t="shared" si="0"/>
        <v>1</v>
      </c>
      <c r="E9" s="1" t="str">
        <f t="shared" si="1"/>
        <v>Ocak</v>
      </c>
      <c r="F9" s="32">
        <f t="shared" si="10"/>
        <v>1460</v>
      </c>
      <c r="H9" s="18">
        <f t="shared" si="9"/>
        <v>0</v>
      </c>
      <c r="I9" s="3">
        <f t="shared" si="2"/>
        <v>0</v>
      </c>
      <c r="J9" s="3">
        <f t="shared" si="3"/>
        <v>0</v>
      </c>
      <c r="K9" s="45"/>
      <c r="L9" s="71">
        <f t="shared" si="4"/>
        <v>0</v>
      </c>
      <c r="M9" s="72"/>
      <c r="N9" s="73">
        <f t="shared" si="5"/>
        <v>0</v>
      </c>
      <c r="P9" s="19">
        <f t="shared" si="6"/>
        <v>0</v>
      </c>
      <c r="Q9" s="17">
        <f t="shared" si="7"/>
        <v>0</v>
      </c>
      <c r="R9" s="17">
        <f t="shared" si="8"/>
        <v>0</v>
      </c>
      <c r="S9" s="26" cm="1">
        <f t="array" ref="S9">IFERROR(_xlfn.XLOOKUP(H9,'İzinlerin Dağılımı'!$E$6:$E$139,_xlfn.XLOOKUP(J9,'İzinlerin Dağılımı'!$G$5:$AX$5,'İzinlerin Dağılımı'!$G$6:$AX$139)),0)</f>
        <v>0</v>
      </c>
      <c r="T9" s="5">
        <f>IF(H9=0,0,IF($N$4="",0,CONCATENATE('İzin Hakları'!L8," ","İzin Kullanabilirsiniz")))</f>
        <v>0</v>
      </c>
      <c r="W9" s="4">
        <v>4</v>
      </c>
      <c r="Y9" s="4">
        <v>4</v>
      </c>
      <c r="AA9" s="4">
        <v>1996</v>
      </c>
    </row>
    <row r="10" spans="2:27" ht="30" customHeight="1" x14ac:dyDescent="0.25">
      <c r="B10" s="1">
        <v>5</v>
      </c>
      <c r="C10" s="1" t="s">
        <v>9</v>
      </c>
      <c r="D10" s="1">
        <f t="shared" si="0"/>
        <v>1</v>
      </c>
      <c r="E10" s="1" t="str">
        <f t="shared" si="1"/>
        <v>Ocak</v>
      </c>
      <c r="F10" s="32">
        <f t="shared" si="10"/>
        <v>1825</v>
      </c>
      <c r="H10" s="18">
        <f t="shared" si="9"/>
        <v>0</v>
      </c>
      <c r="I10" s="3">
        <f t="shared" si="2"/>
        <v>0</v>
      </c>
      <c r="J10" s="3">
        <f t="shared" si="3"/>
        <v>0</v>
      </c>
      <c r="K10" s="45"/>
      <c r="L10" s="71">
        <f t="shared" si="4"/>
        <v>0</v>
      </c>
      <c r="M10" s="72"/>
      <c r="N10" s="73">
        <f t="shared" si="5"/>
        <v>0</v>
      </c>
      <c r="P10" s="19">
        <f t="shared" si="6"/>
        <v>0</v>
      </c>
      <c r="Q10" s="17">
        <f t="shared" si="7"/>
        <v>0</v>
      </c>
      <c r="R10" s="17">
        <f t="shared" si="8"/>
        <v>0</v>
      </c>
      <c r="S10" s="26" cm="1">
        <f t="array" ref="S10">IFERROR(_xlfn.XLOOKUP(H10,'İzinlerin Dağılımı'!$E$6:$E$139,_xlfn.XLOOKUP(J10,'İzinlerin Dağılımı'!$G$5:$AX$5,'İzinlerin Dağılımı'!$G$6:$AX$139)),0)</f>
        <v>0</v>
      </c>
      <c r="T10" s="5">
        <f>IF(H10=0,0,IF($N$4="",0,CONCATENATE('İzin Hakları'!L9," ","İzin Kullanabilirsiniz")))</f>
        <v>0</v>
      </c>
      <c r="W10" s="4">
        <v>5</v>
      </c>
      <c r="Y10" s="4">
        <v>5</v>
      </c>
      <c r="AA10" s="4">
        <v>1997</v>
      </c>
    </row>
    <row r="11" spans="2:27" ht="30" customHeight="1" x14ac:dyDescent="0.25">
      <c r="B11" s="1">
        <v>6</v>
      </c>
      <c r="C11" s="1" t="s">
        <v>10</v>
      </c>
      <c r="D11" s="1">
        <f t="shared" si="0"/>
        <v>1</v>
      </c>
      <c r="E11" s="1" t="str">
        <f t="shared" si="1"/>
        <v>Ocak</v>
      </c>
      <c r="F11" s="32">
        <f t="shared" si="10"/>
        <v>2190</v>
      </c>
      <c r="H11" s="18">
        <f t="shared" si="9"/>
        <v>0</v>
      </c>
      <c r="I11" s="3">
        <f t="shared" si="2"/>
        <v>0</v>
      </c>
      <c r="J11" s="3">
        <f t="shared" si="3"/>
        <v>0</v>
      </c>
      <c r="K11" s="45"/>
      <c r="L11" s="71">
        <f t="shared" si="4"/>
        <v>0</v>
      </c>
      <c r="M11" s="72"/>
      <c r="N11" s="73">
        <f t="shared" si="5"/>
        <v>0</v>
      </c>
      <c r="P11" s="19">
        <f t="shared" si="6"/>
        <v>0</v>
      </c>
      <c r="Q11" s="17">
        <f t="shared" si="7"/>
        <v>0</v>
      </c>
      <c r="R11" s="17">
        <f t="shared" si="8"/>
        <v>0</v>
      </c>
      <c r="S11" s="26" cm="1">
        <f t="array" ref="S11">IFERROR(_xlfn.XLOOKUP(H11,'İzinlerin Dağılımı'!$E$6:$E$139,_xlfn.XLOOKUP(J11,'İzinlerin Dağılımı'!$G$5:$AX$5,'İzinlerin Dağılımı'!$G$6:$AX$139)),0)</f>
        <v>0</v>
      </c>
      <c r="T11" s="5">
        <f>IF(H11=0,0,IF($N$4="",0,CONCATENATE('İzin Hakları'!L10," ","İzin Kullanabilirsiniz")))</f>
        <v>0</v>
      </c>
      <c r="W11" s="4">
        <v>6</v>
      </c>
      <c r="Y11" s="4">
        <v>6</v>
      </c>
      <c r="AA11" s="4">
        <v>1998</v>
      </c>
    </row>
    <row r="12" spans="2:27" ht="30" customHeight="1" x14ac:dyDescent="0.25">
      <c r="B12" s="1">
        <v>7</v>
      </c>
      <c r="C12" s="1" t="s">
        <v>11</v>
      </c>
      <c r="D12" s="1">
        <f t="shared" si="0"/>
        <v>1</v>
      </c>
      <c r="E12" s="1" t="str">
        <f t="shared" si="1"/>
        <v>Ocak</v>
      </c>
      <c r="F12" s="32">
        <f t="shared" si="10"/>
        <v>2555</v>
      </c>
      <c r="H12" s="18">
        <f t="shared" si="9"/>
        <v>0</v>
      </c>
      <c r="I12" s="3">
        <f t="shared" si="2"/>
        <v>0</v>
      </c>
      <c r="J12" s="3">
        <f t="shared" si="3"/>
        <v>0</v>
      </c>
      <c r="K12" s="45"/>
      <c r="L12" s="71">
        <f t="shared" si="4"/>
        <v>0</v>
      </c>
      <c r="M12" s="72"/>
      <c r="N12" s="73">
        <f t="shared" si="5"/>
        <v>0</v>
      </c>
      <c r="P12" s="19">
        <f t="shared" si="6"/>
        <v>0</v>
      </c>
      <c r="Q12" s="17">
        <f t="shared" si="7"/>
        <v>0</v>
      </c>
      <c r="R12" s="17">
        <f t="shared" si="8"/>
        <v>0</v>
      </c>
      <c r="S12" s="26" cm="1">
        <f t="array" ref="S12">IFERROR(_xlfn.XLOOKUP(H12,'İzinlerin Dağılımı'!$E$6:$E$139,_xlfn.XLOOKUP(J12,'İzinlerin Dağılımı'!$G$5:$AX$5,'İzinlerin Dağılımı'!$G$6:$AX$139)),0)</f>
        <v>0</v>
      </c>
      <c r="T12" s="5">
        <f>IF(H12=0,0,IF($N$4="",0,CONCATENATE('İzin Hakları'!L11," ","İzin Kullanabilirsiniz")))</f>
        <v>0</v>
      </c>
      <c r="W12" s="4">
        <v>7</v>
      </c>
      <c r="Y12" s="4">
        <v>7</v>
      </c>
      <c r="AA12" s="4">
        <v>1999</v>
      </c>
    </row>
    <row r="13" spans="2:27" ht="30" customHeight="1" x14ac:dyDescent="0.25">
      <c r="B13" s="1">
        <v>8</v>
      </c>
      <c r="C13" s="1" t="s">
        <v>12</v>
      </c>
      <c r="D13" s="1">
        <f t="shared" si="0"/>
        <v>1</v>
      </c>
      <c r="E13" s="1" t="str">
        <f t="shared" si="1"/>
        <v>Ocak</v>
      </c>
      <c r="F13" s="32">
        <f t="shared" si="10"/>
        <v>2920</v>
      </c>
      <c r="H13" s="18">
        <f t="shared" si="9"/>
        <v>0</v>
      </c>
      <c r="I13" s="3">
        <f t="shared" si="2"/>
        <v>0</v>
      </c>
      <c r="J13" s="3">
        <f t="shared" si="3"/>
        <v>0</v>
      </c>
      <c r="K13" s="45"/>
      <c r="L13" s="71">
        <f t="shared" si="4"/>
        <v>0</v>
      </c>
      <c r="M13" s="72"/>
      <c r="N13" s="73">
        <f t="shared" si="5"/>
        <v>0</v>
      </c>
      <c r="P13" s="19">
        <f t="shared" si="6"/>
        <v>0</v>
      </c>
      <c r="Q13" s="17">
        <f t="shared" si="7"/>
        <v>0</v>
      </c>
      <c r="R13" s="17">
        <f t="shared" si="8"/>
        <v>0</v>
      </c>
      <c r="S13" s="26" cm="1">
        <f t="array" ref="S13">IFERROR(_xlfn.XLOOKUP(H13,'İzinlerin Dağılımı'!$E$6:$E$139,_xlfn.XLOOKUP(J13,'İzinlerin Dağılımı'!$G$5:$AX$5,'İzinlerin Dağılımı'!$G$6:$AX$139)),0)</f>
        <v>0</v>
      </c>
      <c r="T13" s="5">
        <f>IF(H13=0,0,IF($N$4="",0,CONCATENATE('İzin Hakları'!L12," ","İzin Kullanabilirsiniz")))</f>
        <v>0</v>
      </c>
      <c r="W13" s="4">
        <v>8</v>
      </c>
      <c r="Y13" s="4">
        <v>8</v>
      </c>
      <c r="AA13" s="4">
        <v>2000</v>
      </c>
    </row>
    <row r="14" spans="2:27" ht="30" customHeight="1" x14ac:dyDescent="0.25">
      <c r="B14" s="1">
        <v>9</v>
      </c>
      <c r="C14" s="1" t="s">
        <v>13</v>
      </c>
      <c r="D14" s="1">
        <f t="shared" si="0"/>
        <v>1</v>
      </c>
      <c r="E14" s="1" t="str">
        <f t="shared" si="1"/>
        <v>Ocak</v>
      </c>
      <c r="F14" s="32">
        <f t="shared" si="10"/>
        <v>3285</v>
      </c>
      <c r="H14" s="18">
        <f t="shared" si="9"/>
        <v>0</v>
      </c>
      <c r="I14" s="3">
        <f t="shared" si="2"/>
        <v>0</v>
      </c>
      <c r="J14" s="3">
        <f t="shared" si="3"/>
        <v>0</v>
      </c>
      <c r="K14" s="45"/>
      <c r="L14" s="71">
        <f t="shared" si="4"/>
        <v>0</v>
      </c>
      <c r="M14" s="72"/>
      <c r="N14" s="73">
        <f t="shared" si="5"/>
        <v>0</v>
      </c>
      <c r="P14" s="19">
        <f t="shared" si="6"/>
        <v>0</v>
      </c>
      <c r="Q14" s="17">
        <f t="shared" si="7"/>
        <v>0</v>
      </c>
      <c r="R14" s="17">
        <f t="shared" si="8"/>
        <v>0</v>
      </c>
      <c r="S14" s="26" cm="1">
        <f t="array" ref="S14">IFERROR(_xlfn.XLOOKUP(H14,'İzinlerin Dağılımı'!$E$6:$E$139,_xlfn.XLOOKUP(J14,'İzinlerin Dağılımı'!$G$5:$AX$5,'İzinlerin Dağılımı'!$G$6:$AX$139)),0)</f>
        <v>0</v>
      </c>
      <c r="T14" s="5">
        <f>IF(H14=0,0,IF($N$4="",0,CONCATENATE('İzin Hakları'!L13," ","İzin Kullanabilirsiniz")))</f>
        <v>0</v>
      </c>
      <c r="W14" s="4">
        <v>9</v>
      </c>
      <c r="Y14" s="4">
        <v>9</v>
      </c>
      <c r="AA14" s="4">
        <v>2001</v>
      </c>
    </row>
    <row r="15" spans="2:27" ht="30" customHeight="1" x14ac:dyDescent="0.25">
      <c r="B15" s="1">
        <v>10</v>
      </c>
      <c r="C15" s="1" t="s">
        <v>14</v>
      </c>
      <c r="D15" s="1">
        <f t="shared" si="0"/>
        <v>1</v>
      </c>
      <c r="E15" s="1" t="str">
        <f t="shared" si="1"/>
        <v>Ocak</v>
      </c>
      <c r="F15" s="32">
        <f t="shared" si="10"/>
        <v>3650</v>
      </c>
      <c r="H15" s="18">
        <f t="shared" si="9"/>
        <v>0</v>
      </c>
      <c r="I15" s="3">
        <f t="shared" si="2"/>
        <v>0</v>
      </c>
      <c r="J15" s="3">
        <f t="shared" si="3"/>
        <v>0</v>
      </c>
      <c r="K15" s="45"/>
      <c r="L15" s="71">
        <f t="shared" si="4"/>
        <v>0</v>
      </c>
      <c r="M15" s="72"/>
      <c r="N15" s="73">
        <f t="shared" si="5"/>
        <v>0</v>
      </c>
      <c r="P15" s="19">
        <f t="shared" si="6"/>
        <v>0</v>
      </c>
      <c r="Q15" s="17">
        <f t="shared" si="7"/>
        <v>0</v>
      </c>
      <c r="R15" s="17">
        <f t="shared" si="8"/>
        <v>0</v>
      </c>
      <c r="S15" s="26" cm="1">
        <f t="array" ref="S15">IFERROR(_xlfn.XLOOKUP(H15,'İzinlerin Dağılımı'!$E$6:$E$139,_xlfn.XLOOKUP(J15,'İzinlerin Dağılımı'!$G$5:$AX$5,'İzinlerin Dağılımı'!$G$6:$AX$139)),0)</f>
        <v>0</v>
      </c>
      <c r="T15" s="5">
        <f>IF(H15=0,0,IF($N$4="",0,CONCATENATE('İzin Hakları'!L14," ","İzin Kullanabilirsiniz")))</f>
        <v>0</v>
      </c>
      <c r="W15" s="4">
        <v>10</v>
      </c>
      <c r="Y15" s="4">
        <v>10</v>
      </c>
      <c r="AA15" s="4">
        <v>2002</v>
      </c>
    </row>
    <row r="16" spans="2:27" ht="30" customHeight="1" x14ac:dyDescent="0.25">
      <c r="B16" s="1">
        <v>11</v>
      </c>
      <c r="C16" s="1" t="s">
        <v>15</v>
      </c>
      <c r="D16" s="1">
        <f t="shared" si="0"/>
        <v>1</v>
      </c>
      <c r="E16" s="1" t="str">
        <f t="shared" si="1"/>
        <v>Ocak</v>
      </c>
      <c r="F16" s="32">
        <f t="shared" si="10"/>
        <v>4015</v>
      </c>
      <c r="H16" s="18">
        <f t="shared" si="9"/>
        <v>0</v>
      </c>
      <c r="I16" s="3">
        <f t="shared" si="2"/>
        <v>0</v>
      </c>
      <c r="J16" s="3">
        <f t="shared" si="3"/>
        <v>0</v>
      </c>
      <c r="K16" s="45"/>
      <c r="L16" s="71">
        <f t="shared" si="4"/>
        <v>0</v>
      </c>
      <c r="M16" s="72"/>
      <c r="N16" s="73">
        <f t="shared" si="5"/>
        <v>0</v>
      </c>
      <c r="P16" s="19">
        <f t="shared" si="6"/>
        <v>0</v>
      </c>
      <c r="Q16" s="17">
        <f t="shared" si="7"/>
        <v>0</v>
      </c>
      <c r="R16" s="17">
        <f t="shared" si="8"/>
        <v>0</v>
      </c>
      <c r="S16" s="26" cm="1">
        <f t="array" ref="S16">IFERROR(_xlfn.XLOOKUP(H16,'İzinlerin Dağılımı'!$E$6:$E$139,_xlfn.XLOOKUP(J16,'İzinlerin Dağılımı'!$G$5:$AX$5,'İzinlerin Dağılımı'!$G$6:$AX$139)),0)</f>
        <v>0</v>
      </c>
      <c r="T16" s="5">
        <f>IF(H16=0,0,IF($N$4="",0,CONCATENATE('İzin Hakları'!L15," ","İzin Kullanabilirsiniz")))</f>
        <v>0</v>
      </c>
      <c r="W16" s="4">
        <v>11</v>
      </c>
      <c r="Y16" s="4">
        <v>11</v>
      </c>
      <c r="AA16" s="4">
        <v>2003</v>
      </c>
    </row>
    <row r="17" spans="2:27" ht="30" customHeight="1" x14ac:dyDescent="0.25">
      <c r="B17" s="1">
        <v>12</v>
      </c>
      <c r="C17" s="1" t="s">
        <v>16</v>
      </c>
      <c r="D17" s="1">
        <f t="shared" si="0"/>
        <v>1</v>
      </c>
      <c r="E17" s="1" t="str">
        <f t="shared" si="1"/>
        <v>Ocak</v>
      </c>
      <c r="F17" s="32">
        <f t="shared" si="10"/>
        <v>4380</v>
      </c>
      <c r="H17" s="18">
        <f t="shared" si="9"/>
        <v>0</v>
      </c>
      <c r="I17" s="3">
        <f t="shared" si="2"/>
        <v>0</v>
      </c>
      <c r="J17" s="3">
        <f t="shared" si="3"/>
        <v>0</v>
      </c>
      <c r="K17" s="45"/>
      <c r="L17" s="71">
        <f t="shared" si="4"/>
        <v>0</v>
      </c>
      <c r="M17" s="72"/>
      <c r="N17" s="73">
        <f t="shared" si="5"/>
        <v>0</v>
      </c>
      <c r="P17" s="19">
        <f t="shared" si="6"/>
        <v>0</v>
      </c>
      <c r="Q17" s="17">
        <f t="shared" si="7"/>
        <v>0</v>
      </c>
      <c r="R17" s="17">
        <f t="shared" si="8"/>
        <v>0</v>
      </c>
      <c r="S17" s="26" cm="1">
        <f t="array" ref="S17">IFERROR(_xlfn.XLOOKUP(H17,'İzinlerin Dağılımı'!$E$6:$E$139,_xlfn.XLOOKUP(J17,'İzinlerin Dağılımı'!$G$5:$AX$5,'İzinlerin Dağılımı'!$G$6:$AX$139)),0)</f>
        <v>0</v>
      </c>
      <c r="T17" s="5">
        <f>IF(H17=0,0,IF($N$4="",0,CONCATENATE('İzin Hakları'!L16," ","İzin Kullanabilirsiniz")))</f>
        <v>0</v>
      </c>
      <c r="W17" s="4">
        <v>12</v>
      </c>
      <c r="Y17" s="4">
        <v>12</v>
      </c>
      <c r="AA17" s="4">
        <v>2004</v>
      </c>
    </row>
    <row r="18" spans="2:27" ht="30" customHeight="1" x14ac:dyDescent="0.25">
      <c r="D18" s="1">
        <f t="shared" si="0"/>
        <v>1</v>
      </c>
      <c r="E18" s="1" t="str">
        <f t="shared" si="1"/>
        <v>Ocak</v>
      </c>
      <c r="F18" s="32">
        <f t="shared" si="10"/>
        <v>4745</v>
      </c>
      <c r="H18" s="18">
        <f t="shared" si="9"/>
        <v>0</v>
      </c>
      <c r="I18" s="3">
        <f t="shared" si="2"/>
        <v>0</v>
      </c>
      <c r="J18" s="3">
        <f t="shared" si="3"/>
        <v>0</v>
      </c>
      <c r="K18" s="45"/>
      <c r="L18" s="71">
        <f t="shared" si="4"/>
        <v>0</v>
      </c>
      <c r="M18" s="72"/>
      <c r="N18" s="73">
        <f t="shared" si="5"/>
        <v>0</v>
      </c>
      <c r="P18" s="19">
        <f t="shared" si="6"/>
        <v>0</v>
      </c>
      <c r="Q18" s="17">
        <f t="shared" si="7"/>
        <v>0</v>
      </c>
      <c r="R18" s="17">
        <f t="shared" si="8"/>
        <v>0</v>
      </c>
      <c r="S18" s="26" cm="1">
        <f t="array" ref="S18">IFERROR(_xlfn.XLOOKUP(H18,'İzinlerin Dağılımı'!$E$6:$E$139,_xlfn.XLOOKUP(J18,'İzinlerin Dağılımı'!$G$5:$AX$5,'İzinlerin Dağılımı'!$G$6:$AX$139)),0)</f>
        <v>0</v>
      </c>
      <c r="T18" s="5">
        <f>IF(H18=0,0,IF($N$4="",0,CONCATENATE('İzin Hakları'!L17," ","İzin Kullanabilirsiniz")))</f>
        <v>0</v>
      </c>
      <c r="W18" s="4">
        <v>13</v>
      </c>
      <c r="AA18" s="4">
        <v>2005</v>
      </c>
    </row>
    <row r="19" spans="2:27" ht="30" customHeight="1" x14ac:dyDescent="0.25">
      <c r="D19" s="1">
        <f t="shared" si="0"/>
        <v>1</v>
      </c>
      <c r="E19" s="1" t="str">
        <f t="shared" si="1"/>
        <v>Ocak</v>
      </c>
      <c r="F19" s="32">
        <f t="shared" si="10"/>
        <v>5110</v>
      </c>
      <c r="H19" s="18">
        <f t="shared" si="9"/>
        <v>0</v>
      </c>
      <c r="I19" s="3">
        <f t="shared" si="2"/>
        <v>0</v>
      </c>
      <c r="J19" s="3">
        <f t="shared" si="3"/>
        <v>0</v>
      </c>
      <c r="K19" s="45"/>
      <c r="L19" s="71">
        <f t="shared" si="4"/>
        <v>0</v>
      </c>
      <c r="M19" s="72"/>
      <c r="N19" s="73">
        <f t="shared" si="5"/>
        <v>0</v>
      </c>
      <c r="P19" s="19">
        <f t="shared" si="6"/>
        <v>0</v>
      </c>
      <c r="Q19" s="17">
        <f t="shared" si="7"/>
        <v>0</v>
      </c>
      <c r="R19" s="17">
        <f t="shared" si="8"/>
        <v>0</v>
      </c>
      <c r="S19" s="26" cm="1">
        <f t="array" ref="S19">IFERROR(_xlfn.XLOOKUP(H19,'İzinlerin Dağılımı'!$E$6:$E$139,_xlfn.XLOOKUP(J19,'İzinlerin Dağılımı'!$G$5:$AX$5,'İzinlerin Dağılımı'!$G$6:$AX$139)),0)</f>
        <v>0</v>
      </c>
      <c r="T19" s="5">
        <f>IF(H19=0,0,IF($N$4="",0,CONCATENATE('İzin Hakları'!L18," ","İzin Kullanabilirsiniz")))</f>
        <v>0</v>
      </c>
      <c r="W19" s="4">
        <v>14</v>
      </c>
      <c r="AA19" s="4">
        <v>2006</v>
      </c>
    </row>
    <row r="20" spans="2:27" ht="30" customHeight="1" x14ac:dyDescent="0.25">
      <c r="D20" s="1">
        <f t="shared" si="0"/>
        <v>1</v>
      </c>
      <c r="E20" s="1" t="str">
        <f t="shared" si="1"/>
        <v>Ocak</v>
      </c>
      <c r="F20" s="32">
        <f t="shared" si="10"/>
        <v>5475</v>
      </c>
      <c r="H20" s="18">
        <f t="shared" si="9"/>
        <v>0</v>
      </c>
      <c r="I20" s="3">
        <f t="shared" si="2"/>
        <v>0</v>
      </c>
      <c r="J20" s="3">
        <f t="shared" si="3"/>
        <v>0</v>
      </c>
      <c r="K20" s="45"/>
      <c r="L20" s="71">
        <f t="shared" si="4"/>
        <v>0</v>
      </c>
      <c r="M20" s="72"/>
      <c r="N20" s="73">
        <f t="shared" si="5"/>
        <v>0</v>
      </c>
      <c r="P20" s="19">
        <f t="shared" si="6"/>
        <v>0</v>
      </c>
      <c r="Q20" s="17">
        <f t="shared" si="7"/>
        <v>0</v>
      </c>
      <c r="R20" s="17">
        <f t="shared" si="8"/>
        <v>0</v>
      </c>
      <c r="S20" s="26" cm="1">
        <f t="array" ref="S20">IFERROR(_xlfn.XLOOKUP(H20,'İzinlerin Dağılımı'!$E$6:$E$139,_xlfn.XLOOKUP(J20,'İzinlerin Dağılımı'!$G$5:$AX$5,'İzinlerin Dağılımı'!$G$6:$AX$139)),0)</f>
        <v>0</v>
      </c>
      <c r="T20" s="5">
        <f>IF(H20=0,0,IF($N$4="",0,CONCATENATE('İzin Hakları'!L19," ","İzin Kullanabilirsiniz")))</f>
        <v>0</v>
      </c>
      <c r="W20" s="4">
        <v>15</v>
      </c>
      <c r="AA20" s="4">
        <v>2007</v>
      </c>
    </row>
    <row r="21" spans="2:27" ht="30" customHeight="1" x14ac:dyDescent="0.25">
      <c r="D21" s="1">
        <f t="shared" si="0"/>
        <v>1</v>
      </c>
      <c r="E21" s="1" t="str">
        <f t="shared" si="1"/>
        <v>Ocak</v>
      </c>
      <c r="F21" s="32">
        <f t="shared" si="10"/>
        <v>5840</v>
      </c>
      <c r="H21" s="18">
        <f t="shared" si="9"/>
        <v>0</v>
      </c>
      <c r="I21" s="3">
        <f t="shared" si="2"/>
        <v>0</v>
      </c>
      <c r="J21" s="3">
        <f t="shared" si="3"/>
        <v>0</v>
      </c>
      <c r="K21" s="45"/>
      <c r="L21" s="71">
        <f t="shared" si="4"/>
        <v>0</v>
      </c>
      <c r="M21" s="72"/>
      <c r="N21" s="73">
        <f t="shared" si="5"/>
        <v>0</v>
      </c>
      <c r="P21" s="19">
        <f t="shared" si="6"/>
        <v>0</v>
      </c>
      <c r="Q21" s="17">
        <f t="shared" si="7"/>
        <v>0</v>
      </c>
      <c r="R21" s="17">
        <f t="shared" si="8"/>
        <v>0</v>
      </c>
      <c r="S21" s="26" cm="1">
        <f t="array" ref="S21">IFERROR(_xlfn.XLOOKUP(H21,'İzinlerin Dağılımı'!$E$6:$E$139,_xlfn.XLOOKUP(J21,'İzinlerin Dağılımı'!$G$5:$AX$5,'İzinlerin Dağılımı'!$G$6:$AX$139)),0)</f>
        <v>0</v>
      </c>
      <c r="T21" s="5">
        <f>IF(H21=0,0,IF($N$4="",0,CONCATENATE('İzin Hakları'!L20," ","İzin Kullanabilirsiniz")))</f>
        <v>0</v>
      </c>
      <c r="W21" s="4">
        <v>16</v>
      </c>
      <c r="AA21" s="4">
        <v>2008</v>
      </c>
    </row>
    <row r="22" spans="2:27" ht="30" customHeight="1" x14ac:dyDescent="0.25">
      <c r="D22" s="1">
        <f t="shared" si="0"/>
        <v>1</v>
      </c>
      <c r="E22" s="1" t="str">
        <f t="shared" si="1"/>
        <v>Ocak</v>
      </c>
      <c r="F22" s="32">
        <f t="shared" si="10"/>
        <v>6205</v>
      </c>
      <c r="H22" s="18">
        <f t="shared" si="9"/>
        <v>0</v>
      </c>
      <c r="I22" s="3">
        <f t="shared" si="2"/>
        <v>0</v>
      </c>
      <c r="J22" s="3">
        <f t="shared" si="3"/>
        <v>0</v>
      </c>
      <c r="K22" s="45"/>
      <c r="L22" s="71">
        <f t="shared" si="4"/>
        <v>0</v>
      </c>
      <c r="M22" s="72"/>
      <c r="N22" s="73">
        <f t="shared" si="5"/>
        <v>0</v>
      </c>
      <c r="P22" s="19">
        <f t="shared" si="6"/>
        <v>0</v>
      </c>
      <c r="Q22" s="17">
        <f t="shared" si="7"/>
        <v>0</v>
      </c>
      <c r="R22" s="17">
        <f t="shared" si="8"/>
        <v>0</v>
      </c>
      <c r="S22" s="26" cm="1">
        <f t="array" ref="S22">IFERROR(_xlfn.XLOOKUP(H22,'İzinlerin Dağılımı'!$E$6:$E$139,_xlfn.XLOOKUP(J22,'İzinlerin Dağılımı'!$G$5:$AX$5,'İzinlerin Dağılımı'!$G$6:$AX$139)),0)</f>
        <v>0</v>
      </c>
      <c r="T22" s="5">
        <f>IF(H22=0,0,IF($N$4="",0,CONCATENATE('İzin Hakları'!L21," ","İzin Kullanabilirsiniz")))</f>
        <v>0</v>
      </c>
      <c r="W22" s="4">
        <v>17</v>
      </c>
      <c r="AA22" s="4">
        <v>2009</v>
      </c>
    </row>
    <row r="23" spans="2:27" ht="30" customHeight="1" x14ac:dyDescent="0.25">
      <c r="D23" s="1">
        <f t="shared" si="0"/>
        <v>1</v>
      </c>
      <c r="E23" s="1" t="str">
        <f t="shared" si="1"/>
        <v>Ocak</v>
      </c>
      <c r="F23" s="32">
        <f t="shared" si="10"/>
        <v>6570</v>
      </c>
      <c r="H23" s="18">
        <f t="shared" si="9"/>
        <v>0</v>
      </c>
      <c r="I23" s="3">
        <f t="shared" si="2"/>
        <v>0</v>
      </c>
      <c r="J23" s="3">
        <f t="shared" si="3"/>
        <v>0</v>
      </c>
      <c r="K23" s="45"/>
      <c r="L23" s="71">
        <f t="shared" si="4"/>
        <v>0</v>
      </c>
      <c r="M23" s="72"/>
      <c r="N23" s="73">
        <f t="shared" si="5"/>
        <v>0</v>
      </c>
      <c r="P23" s="19">
        <f t="shared" si="6"/>
        <v>0</v>
      </c>
      <c r="Q23" s="17">
        <f t="shared" si="7"/>
        <v>0</v>
      </c>
      <c r="R23" s="17">
        <f t="shared" si="8"/>
        <v>0</v>
      </c>
      <c r="S23" s="26" cm="1">
        <f t="array" ref="S23">IFERROR(_xlfn.XLOOKUP(H23,'İzinlerin Dağılımı'!$E$6:$E$139,_xlfn.XLOOKUP(J23,'İzinlerin Dağılımı'!$G$5:$AX$5,'İzinlerin Dağılımı'!$G$6:$AX$139)),0)</f>
        <v>0</v>
      </c>
      <c r="T23" s="5">
        <f>IF(H23=0,0,IF($N$4="",0,CONCATENATE('İzin Hakları'!L22," ","İzin Kullanabilirsiniz")))</f>
        <v>0</v>
      </c>
      <c r="W23" s="4">
        <v>18</v>
      </c>
      <c r="AA23" s="4">
        <v>2010</v>
      </c>
    </row>
    <row r="24" spans="2:27" ht="30" customHeight="1" x14ac:dyDescent="0.25">
      <c r="D24" s="1">
        <f t="shared" si="0"/>
        <v>1</v>
      </c>
      <c r="E24" s="1" t="str">
        <f t="shared" si="1"/>
        <v>Ocak</v>
      </c>
      <c r="F24" s="32">
        <f t="shared" si="10"/>
        <v>6935</v>
      </c>
      <c r="H24" s="18">
        <f t="shared" si="9"/>
        <v>0</v>
      </c>
      <c r="I24" s="3">
        <f t="shared" si="2"/>
        <v>0</v>
      </c>
      <c r="J24" s="3">
        <f t="shared" si="3"/>
        <v>0</v>
      </c>
      <c r="K24" s="45"/>
      <c r="L24" s="71">
        <f t="shared" si="4"/>
        <v>0</v>
      </c>
      <c r="M24" s="72"/>
      <c r="N24" s="73">
        <f t="shared" si="5"/>
        <v>0</v>
      </c>
      <c r="P24" s="19">
        <f t="shared" si="6"/>
        <v>0</v>
      </c>
      <c r="Q24" s="17">
        <f t="shared" si="7"/>
        <v>0</v>
      </c>
      <c r="R24" s="17">
        <f t="shared" si="8"/>
        <v>0</v>
      </c>
      <c r="S24" s="26" cm="1">
        <f t="array" ref="S24">IFERROR(_xlfn.XLOOKUP(H24,'İzinlerin Dağılımı'!$E$6:$E$139,_xlfn.XLOOKUP(J24,'İzinlerin Dağılımı'!$G$5:$AX$5,'İzinlerin Dağılımı'!$G$6:$AX$139)),0)</f>
        <v>0</v>
      </c>
      <c r="T24" s="5">
        <f>IF(H24=0,0,IF($N$4="",0,CONCATENATE('İzin Hakları'!L23," ","İzin Kullanabilirsiniz")))</f>
        <v>0</v>
      </c>
      <c r="W24" s="4">
        <v>19</v>
      </c>
      <c r="AA24" s="4">
        <v>2011</v>
      </c>
    </row>
    <row r="25" spans="2:27" ht="30" customHeight="1" x14ac:dyDescent="0.25">
      <c r="D25" s="1">
        <f t="shared" si="0"/>
        <v>1</v>
      </c>
      <c r="E25" s="1" t="str">
        <f t="shared" si="1"/>
        <v>Ocak</v>
      </c>
      <c r="F25" s="32">
        <f t="shared" si="10"/>
        <v>7300</v>
      </c>
      <c r="H25" s="18">
        <f t="shared" si="9"/>
        <v>0</v>
      </c>
      <c r="I25" s="3">
        <f t="shared" si="2"/>
        <v>0</v>
      </c>
      <c r="J25" s="3">
        <f t="shared" si="3"/>
        <v>0</v>
      </c>
      <c r="K25" s="45"/>
      <c r="L25" s="71">
        <f t="shared" si="4"/>
        <v>0</v>
      </c>
      <c r="M25" s="72"/>
      <c r="N25" s="73">
        <f t="shared" si="5"/>
        <v>0</v>
      </c>
      <c r="P25" s="19">
        <f t="shared" si="6"/>
        <v>0</v>
      </c>
      <c r="Q25" s="17">
        <f t="shared" si="7"/>
        <v>0</v>
      </c>
      <c r="R25" s="17">
        <f t="shared" si="8"/>
        <v>0</v>
      </c>
      <c r="S25" s="26" cm="1">
        <f t="array" ref="S25">IFERROR(_xlfn.XLOOKUP(H25,'İzinlerin Dağılımı'!$E$6:$E$139,_xlfn.XLOOKUP(J25,'İzinlerin Dağılımı'!$G$5:$AX$5,'İzinlerin Dağılımı'!$G$6:$AX$139)),0)</f>
        <v>0</v>
      </c>
      <c r="T25" s="5">
        <f>IF(H25=0,0,IF($N$4="",0,CONCATENATE('İzin Hakları'!L24," ","İzin Kullanabilirsiniz")))</f>
        <v>0</v>
      </c>
      <c r="W25" s="4">
        <v>20</v>
      </c>
      <c r="AA25" s="4">
        <v>2012</v>
      </c>
    </row>
    <row r="26" spans="2:27" ht="30" customHeight="1" x14ac:dyDescent="0.25">
      <c r="D26" s="1">
        <f t="shared" si="0"/>
        <v>1</v>
      </c>
      <c r="E26" s="1" t="str">
        <f t="shared" si="1"/>
        <v>Ocak</v>
      </c>
      <c r="F26" s="32">
        <f t="shared" si="10"/>
        <v>7665</v>
      </c>
      <c r="H26" s="18">
        <f t="shared" si="9"/>
        <v>0</v>
      </c>
      <c r="I26" s="3">
        <f t="shared" si="2"/>
        <v>0</v>
      </c>
      <c r="J26" s="3">
        <f t="shared" si="3"/>
        <v>0</v>
      </c>
      <c r="K26" s="45"/>
      <c r="L26" s="71">
        <f t="shared" si="4"/>
        <v>0</v>
      </c>
      <c r="M26" s="72"/>
      <c r="N26" s="73">
        <f t="shared" si="5"/>
        <v>0</v>
      </c>
      <c r="P26" s="19">
        <f t="shared" si="6"/>
        <v>0</v>
      </c>
      <c r="Q26" s="17">
        <f t="shared" si="7"/>
        <v>0</v>
      </c>
      <c r="R26" s="17">
        <f t="shared" si="8"/>
        <v>0</v>
      </c>
      <c r="S26" s="26" cm="1">
        <f t="array" ref="S26">IFERROR(_xlfn.XLOOKUP(H26,'İzinlerin Dağılımı'!$E$6:$E$139,_xlfn.XLOOKUP(J26,'İzinlerin Dağılımı'!$G$5:$AX$5,'İzinlerin Dağılımı'!$G$6:$AX$139)),0)</f>
        <v>0</v>
      </c>
      <c r="T26" s="5">
        <f>IF(H26=0,0,IF($N$4="",0,CONCATENATE('İzin Hakları'!L25," ","İzin Kullanabilirsiniz")))</f>
        <v>0</v>
      </c>
      <c r="W26" s="4">
        <v>21</v>
      </c>
      <c r="AA26" s="4">
        <v>2013</v>
      </c>
    </row>
    <row r="27" spans="2:27" ht="30" customHeight="1" x14ac:dyDescent="0.25">
      <c r="D27" s="1">
        <f t="shared" si="0"/>
        <v>1</v>
      </c>
      <c r="E27" s="1" t="str">
        <f t="shared" si="1"/>
        <v>Ocak</v>
      </c>
      <c r="F27" s="32">
        <f t="shared" si="10"/>
        <v>8030</v>
      </c>
      <c r="H27" s="18">
        <f t="shared" si="9"/>
        <v>0</v>
      </c>
      <c r="I27" s="3">
        <f t="shared" si="2"/>
        <v>0</v>
      </c>
      <c r="J27" s="3">
        <f t="shared" si="3"/>
        <v>0</v>
      </c>
      <c r="K27" s="45"/>
      <c r="L27" s="71">
        <f t="shared" si="4"/>
        <v>0</v>
      </c>
      <c r="M27" s="72"/>
      <c r="N27" s="73">
        <f t="shared" si="5"/>
        <v>0</v>
      </c>
      <c r="P27" s="19">
        <f t="shared" si="6"/>
        <v>0</v>
      </c>
      <c r="Q27" s="17">
        <f t="shared" si="7"/>
        <v>0</v>
      </c>
      <c r="R27" s="17">
        <f t="shared" si="8"/>
        <v>0</v>
      </c>
      <c r="S27" s="26" cm="1">
        <f t="array" ref="S27">IFERROR(_xlfn.XLOOKUP(H27,'İzinlerin Dağılımı'!$E$6:$E$139,_xlfn.XLOOKUP(J27,'İzinlerin Dağılımı'!$G$5:$AX$5,'İzinlerin Dağılımı'!$G$6:$AX$139)),0)</f>
        <v>0</v>
      </c>
      <c r="T27" s="5">
        <f>IF(H27=0,0,IF($N$4="",0,CONCATENATE('İzin Hakları'!L26," ","İzin Kullanabilirsiniz")))</f>
        <v>0</v>
      </c>
      <c r="W27" s="4">
        <v>22</v>
      </c>
      <c r="AA27" s="4">
        <v>2014</v>
      </c>
    </row>
    <row r="28" spans="2:27" ht="30" customHeight="1" x14ac:dyDescent="0.25">
      <c r="D28" s="1">
        <f t="shared" si="0"/>
        <v>1</v>
      </c>
      <c r="E28" s="1" t="str">
        <f t="shared" si="1"/>
        <v>Ocak</v>
      </c>
      <c r="F28" s="32">
        <f t="shared" si="10"/>
        <v>8395</v>
      </c>
      <c r="H28" s="18">
        <f t="shared" si="9"/>
        <v>0</v>
      </c>
      <c r="I28" s="3">
        <f t="shared" si="2"/>
        <v>0</v>
      </c>
      <c r="J28" s="3">
        <f t="shared" si="3"/>
        <v>0</v>
      </c>
      <c r="K28" s="45"/>
      <c r="L28" s="71">
        <f t="shared" si="4"/>
        <v>0</v>
      </c>
      <c r="M28" s="72"/>
      <c r="N28" s="73">
        <f t="shared" si="5"/>
        <v>0</v>
      </c>
      <c r="P28" s="19">
        <f t="shared" si="6"/>
        <v>0</v>
      </c>
      <c r="Q28" s="17">
        <f t="shared" si="7"/>
        <v>0</v>
      </c>
      <c r="R28" s="17">
        <f t="shared" si="8"/>
        <v>0</v>
      </c>
      <c r="S28" s="26" cm="1">
        <f t="array" ref="S28">IFERROR(_xlfn.XLOOKUP(H28,'İzinlerin Dağılımı'!$E$6:$E$139,_xlfn.XLOOKUP(J28,'İzinlerin Dağılımı'!$G$5:$AX$5,'İzinlerin Dağılımı'!$G$6:$AX$139)),0)</f>
        <v>0</v>
      </c>
      <c r="T28" s="5">
        <f>IF(H28=0,0,IF($N$4="",0,CONCATENATE('İzin Hakları'!L27," ","İzin Kullanabilirsiniz")))</f>
        <v>0</v>
      </c>
      <c r="W28" s="4">
        <v>23</v>
      </c>
      <c r="AA28" s="4">
        <v>2015</v>
      </c>
    </row>
    <row r="29" spans="2:27" ht="30" customHeight="1" x14ac:dyDescent="0.25">
      <c r="D29" s="1">
        <f t="shared" si="0"/>
        <v>1</v>
      </c>
      <c r="E29" s="1" t="str">
        <f t="shared" si="1"/>
        <v>Ocak</v>
      </c>
      <c r="F29" s="32">
        <f t="shared" si="10"/>
        <v>8760</v>
      </c>
      <c r="H29" s="18">
        <f t="shared" si="9"/>
        <v>0</v>
      </c>
      <c r="I29" s="3">
        <f t="shared" si="2"/>
        <v>0</v>
      </c>
      <c r="J29" s="3">
        <f t="shared" si="3"/>
        <v>0</v>
      </c>
      <c r="K29" s="45"/>
      <c r="L29" s="71">
        <f t="shared" si="4"/>
        <v>0</v>
      </c>
      <c r="M29" s="72"/>
      <c r="N29" s="73">
        <f t="shared" si="5"/>
        <v>0</v>
      </c>
      <c r="P29" s="19">
        <f t="shared" si="6"/>
        <v>0</v>
      </c>
      <c r="Q29" s="17">
        <f t="shared" si="7"/>
        <v>0</v>
      </c>
      <c r="R29" s="17">
        <f t="shared" si="8"/>
        <v>0</v>
      </c>
      <c r="S29" s="26" cm="1">
        <f t="array" ref="S29">IFERROR(_xlfn.XLOOKUP(H29,'İzinlerin Dağılımı'!$E$6:$E$139,_xlfn.XLOOKUP(J29,'İzinlerin Dağılımı'!$G$5:$AX$5,'İzinlerin Dağılımı'!$G$6:$AX$139)),0)</f>
        <v>0</v>
      </c>
      <c r="T29" s="5">
        <f>IF(H29=0,0,IF($N$4="",0,CONCATENATE('İzin Hakları'!L28," ","İzin Kullanabilirsiniz")))</f>
        <v>0</v>
      </c>
      <c r="W29" s="4">
        <v>24</v>
      </c>
      <c r="AA29" s="4">
        <v>2016</v>
      </c>
    </row>
    <row r="30" spans="2:27" ht="30" customHeight="1" x14ac:dyDescent="0.25">
      <c r="D30" s="1">
        <f t="shared" si="0"/>
        <v>1</v>
      </c>
      <c r="E30" s="1" t="str">
        <f t="shared" si="1"/>
        <v>Ocak</v>
      </c>
      <c r="F30" s="32">
        <f t="shared" si="10"/>
        <v>9125</v>
      </c>
      <c r="H30" s="18">
        <f t="shared" si="9"/>
        <v>0</v>
      </c>
      <c r="I30" s="3">
        <f t="shared" si="2"/>
        <v>0</v>
      </c>
      <c r="J30" s="3">
        <f t="shared" si="3"/>
        <v>0</v>
      </c>
      <c r="K30" s="45"/>
      <c r="L30" s="71">
        <f t="shared" si="4"/>
        <v>0</v>
      </c>
      <c r="M30" s="72"/>
      <c r="N30" s="73">
        <f t="shared" si="5"/>
        <v>0</v>
      </c>
      <c r="P30" s="19">
        <f t="shared" si="6"/>
        <v>0</v>
      </c>
      <c r="Q30" s="17">
        <f t="shared" si="7"/>
        <v>0</v>
      </c>
      <c r="R30" s="17">
        <f t="shared" si="8"/>
        <v>0</v>
      </c>
      <c r="S30" s="26" cm="1">
        <f t="array" ref="S30">IFERROR(_xlfn.XLOOKUP(H30,'İzinlerin Dağılımı'!$E$6:$E$139,_xlfn.XLOOKUP(J30,'İzinlerin Dağılımı'!$G$5:$AX$5,'İzinlerin Dağılımı'!$G$6:$AX$139)),0)</f>
        <v>0</v>
      </c>
      <c r="T30" s="5">
        <f>IF(H30=0,0,IF($N$4="",0,CONCATENATE('İzin Hakları'!L29," ","İzin Kullanabilirsiniz")))</f>
        <v>0</v>
      </c>
      <c r="W30" s="4">
        <v>25</v>
      </c>
      <c r="AA30" s="4">
        <v>2017</v>
      </c>
    </row>
    <row r="31" spans="2:27" ht="30" customHeight="1" x14ac:dyDescent="0.25">
      <c r="D31" s="1">
        <f t="shared" si="0"/>
        <v>1</v>
      </c>
      <c r="E31" s="1" t="str">
        <f t="shared" si="1"/>
        <v>Ocak</v>
      </c>
      <c r="F31" s="32">
        <f t="shared" si="10"/>
        <v>9490</v>
      </c>
      <c r="H31" s="18">
        <f t="shared" si="9"/>
        <v>0</v>
      </c>
      <c r="I31" s="3">
        <f t="shared" si="2"/>
        <v>0</v>
      </c>
      <c r="J31" s="3">
        <f t="shared" si="3"/>
        <v>0</v>
      </c>
      <c r="K31" s="45"/>
      <c r="L31" s="71">
        <f t="shared" si="4"/>
        <v>0</v>
      </c>
      <c r="M31" s="72"/>
      <c r="N31" s="73">
        <f t="shared" si="5"/>
        <v>0</v>
      </c>
      <c r="P31" s="19">
        <f t="shared" si="6"/>
        <v>0</v>
      </c>
      <c r="Q31" s="17">
        <f t="shared" si="7"/>
        <v>0</v>
      </c>
      <c r="R31" s="17">
        <f t="shared" si="8"/>
        <v>0</v>
      </c>
      <c r="S31" s="26" cm="1">
        <f t="array" ref="S31">IFERROR(_xlfn.XLOOKUP(H31,'İzinlerin Dağılımı'!$E$6:$E$139,_xlfn.XLOOKUP(J31,'İzinlerin Dağılımı'!$G$5:$AX$5,'İzinlerin Dağılımı'!$G$6:$AX$139)),0)</f>
        <v>0</v>
      </c>
      <c r="T31" s="5">
        <f>IF(H31=0,0,IF($N$4="",0,CONCATENATE('İzin Hakları'!L30," ","İzin Kullanabilirsiniz")))</f>
        <v>0</v>
      </c>
      <c r="W31" s="4">
        <v>26</v>
      </c>
      <c r="AA31" s="4">
        <v>2018</v>
      </c>
    </row>
    <row r="32" spans="2:27" ht="30" customHeight="1" x14ac:dyDescent="0.25">
      <c r="D32" s="1">
        <f t="shared" si="0"/>
        <v>1</v>
      </c>
      <c r="E32" s="1" t="str">
        <f t="shared" si="1"/>
        <v>Ocak</v>
      </c>
      <c r="F32" s="32">
        <f t="shared" si="10"/>
        <v>9855</v>
      </c>
      <c r="H32" s="18">
        <f t="shared" si="9"/>
        <v>0</v>
      </c>
      <c r="I32" s="3">
        <f t="shared" si="2"/>
        <v>0</v>
      </c>
      <c r="J32" s="3">
        <f t="shared" si="3"/>
        <v>0</v>
      </c>
      <c r="K32" s="45"/>
      <c r="L32" s="71">
        <f t="shared" si="4"/>
        <v>0</v>
      </c>
      <c r="M32" s="72"/>
      <c r="N32" s="73">
        <f t="shared" si="5"/>
        <v>0</v>
      </c>
      <c r="P32" s="19">
        <f t="shared" si="6"/>
        <v>0</v>
      </c>
      <c r="Q32" s="17">
        <f t="shared" si="7"/>
        <v>0</v>
      </c>
      <c r="R32" s="17">
        <f t="shared" si="8"/>
        <v>0</v>
      </c>
      <c r="S32" s="26" cm="1">
        <f t="array" ref="S32">IFERROR(_xlfn.XLOOKUP(H32,'İzinlerin Dağılımı'!$E$6:$E$139,_xlfn.XLOOKUP(J32,'İzinlerin Dağılımı'!$G$5:$AX$5,'İzinlerin Dağılımı'!$G$6:$AX$139)),0)</f>
        <v>0</v>
      </c>
      <c r="T32" s="5">
        <f>IF(H32=0,0,IF($N$4="",0,CONCATENATE('İzin Hakları'!L31," ","İzin Kullanabilirsiniz")))</f>
        <v>0</v>
      </c>
      <c r="W32" s="4">
        <v>27</v>
      </c>
      <c r="AA32" s="4">
        <v>2019</v>
      </c>
    </row>
    <row r="33" spans="4:27" ht="30" customHeight="1" x14ac:dyDescent="0.25">
      <c r="D33" s="1">
        <f t="shared" si="0"/>
        <v>1</v>
      </c>
      <c r="E33" s="1" t="str">
        <f t="shared" si="1"/>
        <v>Ocak</v>
      </c>
      <c r="F33" s="32">
        <f t="shared" si="10"/>
        <v>10220</v>
      </c>
      <c r="H33" s="18">
        <f t="shared" si="9"/>
        <v>0</v>
      </c>
      <c r="I33" s="3">
        <f t="shared" si="2"/>
        <v>0</v>
      </c>
      <c r="J33" s="3">
        <f t="shared" si="3"/>
        <v>0</v>
      </c>
      <c r="K33" s="45"/>
      <c r="L33" s="71">
        <f t="shared" si="4"/>
        <v>0</v>
      </c>
      <c r="M33" s="72"/>
      <c r="N33" s="73">
        <f t="shared" si="5"/>
        <v>0</v>
      </c>
      <c r="P33" s="19">
        <f t="shared" si="6"/>
        <v>0</v>
      </c>
      <c r="Q33" s="17">
        <f t="shared" si="7"/>
        <v>0</v>
      </c>
      <c r="R33" s="17">
        <f t="shared" si="8"/>
        <v>0</v>
      </c>
      <c r="S33" s="26" cm="1">
        <f t="array" ref="S33">IFERROR(_xlfn.XLOOKUP(H33,'İzinlerin Dağılımı'!$E$6:$E$139,_xlfn.XLOOKUP(J33,'İzinlerin Dağılımı'!$G$5:$AX$5,'İzinlerin Dağılımı'!$G$6:$AX$139)),0)</f>
        <v>0</v>
      </c>
      <c r="T33" s="5">
        <f>IF(H33=0,0,IF($N$4="",0,CONCATENATE('İzin Hakları'!L32," ","İzin Kullanabilirsiniz")))</f>
        <v>0</v>
      </c>
      <c r="W33" s="4">
        <v>28</v>
      </c>
      <c r="AA33" s="4">
        <v>2020</v>
      </c>
    </row>
    <row r="34" spans="4:27" ht="30" customHeight="1" x14ac:dyDescent="0.25">
      <c r="D34" s="1">
        <f t="shared" si="0"/>
        <v>1</v>
      </c>
      <c r="E34" s="1" t="str">
        <f t="shared" si="1"/>
        <v>Ocak</v>
      </c>
      <c r="F34" s="32">
        <f t="shared" si="10"/>
        <v>10585</v>
      </c>
      <c r="H34" s="18">
        <f t="shared" si="9"/>
        <v>0</v>
      </c>
      <c r="I34" s="3">
        <f t="shared" si="2"/>
        <v>0</v>
      </c>
      <c r="J34" s="3">
        <f t="shared" si="3"/>
        <v>0</v>
      </c>
      <c r="K34" s="45"/>
      <c r="L34" s="71">
        <f t="shared" si="4"/>
        <v>0</v>
      </c>
      <c r="M34" s="72"/>
      <c r="N34" s="73">
        <f t="shared" si="5"/>
        <v>0</v>
      </c>
      <c r="P34" s="19">
        <f t="shared" si="6"/>
        <v>0</v>
      </c>
      <c r="Q34" s="17">
        <f t="shared" si="7"/>
        <v>0</v>
      </c>
      <c r="R34" s="17">
        <f t="shared" si="8"/>
        <v>0</v>
      </c>
      <c r="S34" s="26" cm="1">
        <f t="array" ref="S34">IFERROR(_xlfn.XLOOKUP(H34,'İzinlerin Dağılımı'!$E$6:$E$139,_xlfn.XLOOKUP(J34,'İzinlerin Dağılımı'!$G$5:$AX$5,'İzinlerin Dağılımı'!$G$6:$AX$139)),0)</f>
        <v>0</v>
      </c>
      <c r="T34" s="5">
        <f>IF(H34=0,0,IF($N$4="",0,CONCATENATE('İzin Hakları'!L33," ","İzin Kullanabilirsiniz")))</f>
        <v>0</v>
      </c>
      <c r="W34" s="4">
        <v>29</v>
      </c>
      <c r="AA34" s="4">
        <v>2021</v>
      </c>
    </row>
    <row r="35" spans="4:27" ht="30" customHeight="1" x14ac:dyDescent="0.25">
      <c r="D35" s="1">
        <f t="shared" si="0"/>
        <v>1</v>
      </c>
      <c r="E35" s="1" t="str">
        <f t="shared" si="1"/>
        <v>Ocak</v>
      </c>
      <c r="F35" s="32">
        <f t="shared" si="10"/>
        <v>10950</v>
      </c>
      <c r="H35" s="18">
        <f t="shared" si="9"/>
        <v>0</v>
      </c>
      <c r="I35" s="3">
        <f t="shared" ref="I35:I38" si="11">IF(H35=0,0,"Yılında")</f>
        <v>0</v>
      </c>
      <c r="J35" s="3">
        <f t="shared" si="3"/>
        <v>0</v>
      </c>
      <c r="K35" s="45"/>
      <c r="L35" s="71">
        <f t="shared" si="4"/>
        <v>0</v>
      </c>
      <c r="M35" s="72"/>
      <c r="N35" s="73">
        <f t="shared" si="5"/>
        <v>0</v>
      </c>
      <c r="P35" s="19">
        <f t="shared" si="6"/>
        <v>0</v>
      </c>
      <c r="Q35" s="17">
        <f t="shared" si="7"/>
        <v>0</v>
      </c>
      <c r="R35" s="17">
        <f t="shared" si="8"/>
        <v>0</v>
      </c>
      <c r="S35" s="26" cm="1">
        <f t="array" ref="S35">IFERROR(_xlfn.XLOOKUP(H35,'İzinlerin Dağılımı'!$E$6:$E$139,_xlfn.XLOOKUP(J35,'İzinlerin Dağılımı'!$G$5:$AX$5,'İzinlerin Dağılımı'!$G$6:$AX$139)),0)</f>
        <v>0</v>
      </c>
      <c r="T35" s="5">
        <f>IF(H35=0,0,IF($N$4="",0,CONCATENATE('İzin Hakları'!L35," ","İzin Kullanabilirsiniz")))</f>
        <v>0</v>
      </c>
      <c r="W35" s="4">
        <v>30</v>
      </c>
      <c r="AA35" s="4">
        <v>2022</v>
      </c>
    </row>
    <row r="36" spans="4:27" ht="30" customHeight="1" x14ac:dyDescent="0.25">
      <c r="D36" s="1">
        <f t="shared" si="0"/>
        <v>1</v>
      </c>
      <c r="E36" s="1" t="str">
        <f t="shared" si="1"/>
        <v>Ocak</v>
      </c>
      <c r="F36" s="32">
        <f t="shared" si="10"/>
        <v>11315</v>
      </c>
      <c r="H36" s="18">
        <f t="shared" si="9"/>
        <v>0</v>
      </c>
      <c r="I36" s="3">
        <f t="shared" si="11"/>
        <v>0</v>
      </c>
      <c r="J36" s="3">
        <f t="shared" si="3"/>
        <v>0</v>
      </c>
      <c r="K36" s="45"/>
      <c r="L36" s="71">
        <f t="shared" si="4"/>
        <v>0</v>
      </c>
      <c r="M36" s="72"/>
      <c r="N36" s="73">
        <f t="shared" si="5"/>
        <v>0</v>
      </c>
      <c r="P36" s="19">
        <f t="shared" si="6"/>
        <v>0</v>
      </c>
      <c r="Q36" s="17">
        <f t="shared" si="7"/>
        <v>0</v>
      </c>
      <c r="R36" s="17">
        <f t="shared" si="8"/>
        <v>0</v>
      </c>
      <c r="S36" s="26" cm="1">
        <f t="array" ref="S36">IFERROR(_xlfn.XLOOKUP(H36,'İzinlerin Dağılımı'!$E$6:$E$139,_xlfn.XLOOKUP(J36,'İzinlerin Dağılımı'!$G$5:$AX$5,'İzinlerin Dağılımı'!$G$6:$AX$139)),0)</f>
        <v>0</v>
      </c>
      <c r="T36" s="5">
        <f>IF(H36=0,0,IF($N$4="",0,CONCATENATE('İzin Hakları'!L36," ","İzin Kullanabilirsiniz")))</f>
        <v>0</v>
      </c>
      <c r="W36" s="4">
        <v>31</v>
      </c>
      <c r="AA36" s="4">
        <v>2023</v>
      </c>
    </row>
    <row r="37" spans="4:27" ht="30" customHeight="1" x14ac:dyDescent="0.25">
      <c r="D37" s="1">
        <f t="shared" si="0"/>
        <v>1</v>
      </c>
      <c r="E37" s="1" t="str">
        <f t="shared" si="1"/>
        <v>Ocak</v>
      </c>
      <c r="F37" s="32">
        <f t="shared" si="10"/>
        <v>11680</v>
      </c>
      <c r="H37" s="18">
        <f t="shared" si="9"/>
        <v>0</v>
      </c>
      <c r="I37" s="3">
        <f t="shared" si="11"/>
        <v>0</v>
      </c>
      <c r="J37" s="3">
        <f t="shared" si="3"/>
        <v>0</v>
      </c>
      <c r="K37" s="45"/>
      <c r="L37" s="71">
        <f t="shared" si="4"/>
        <v>0</v>
      </c>
      <c r="M37" s="72"/>
      <c r="N37" s="73">
        <f t="shared" si="5"/>
        <v>0</v>
      </c>
      <c r="P37" s="19">
        <f t="shared" si="6"/>
        <v>0</v>
      </c>
      <c r="Q37" s="17">
        <f t="shared" si="7"/>
        <v>0</v>
      </c>
      <c r="R37" s="17">
        <f t="shared" si="8"/>
        <v>0</v>
      </c>
      <c r="S37" s="26" cm="1">
        <f t="array" ref="S37">IFERROR(_xlfn.XLOOKUP(H37,'İzinlerin Dağılımı'!$E$6:$E$139,_xlfn.XLOOKUP(J37,'İzinlerin Dağılımı'!$G$5:$AX$5,'İzinlerin Dağılımı'!$G$6:$AX$139)),0)</f>
        <v>0</v>
      </c>
      <c r="T37" s="5">
        <f>IF(H37=0,0,IF($N$4="",0,CONCATENATE('İzin Hakları'!L37," ","İzin Kullanabilirsiniz")))</f>
        <v>0</v>
      </c>
      <c r="AA37" s="4">
        <v>2024</v>
      </c>
    </row>
    <row r="38" spans="4:27" ht="30" customHeight="1" x14ac:dyDescent="0.25">
      <c r="D38" s="1">
        <f t="shared" si="0"/>
        <v>1</v>
      </c>
      <c r="E38" s="1" t="str">
        <f t="shared" si="1"/>
        <v>Ocak</v>
      </c>
      <c r="F38" s="32">
        <f t="shared" si="10"/>
        <v>12045</v>
      </c>
      <c r="H38" s="18">
        <f t="shared" si="9"/>
        <v>0</v>
      </c>
      <c r="I38" s="3">
        <f t="shared" si="11"/>
        <v>0</v>
      </c>
      <c r="J38" s="3">
        <f t="shared" si="3"/>
        <v>0</v>
      </c>
      <c r="K38" s="45"/>
      <c r="L38" s="71">
        <f t="shared" si="4"/>
        <v>0</v>
      </c>
      <c r="M38" s="72"/>
      <c r="N38" s="73">
        <f t="shared" si="5"/>
        <v>0</v>
      </c>
      <c r="P38" s="19">
        <f t="shared" si="6"/>
        <v>0</v>
      </c>
      <c r="Q38" s="17">
        <f t="shared" si="7"/>
        <v>0</v>
      </c>
      <c r="R38" s="17">
        <f t="shared" si="8"/>
        <v>0</v>
      </c>
      <c r="S38" s="26" cm="1">
        <f t="array" ref="S38">IFERROR(_xlfn.XLOOKUP(H38,'İzinlerin Dağılımı'!$E$6:$E$139,_xlfn.XLOOKUP(J38,'İzinlerin Dağılımı'!$G$5:$AX$5,'İzinlerin Dağılımı'!$G$6:$AX$139)),0)</f>
        <v>0</v>
      </c>
      <c r="T38" s="5">
        <f>IF(H38=0,0,IF($N$4="",0,CONCATENATE('İzin Hakları'!L38," ","İzin Kullanabilirsiniz")))</f>
        <v>0</v>
      </c>
      <c r="AA38" s="4">
        <v>2025</v>
      </c>
    </row>
    <row r="39" spans="4:27" ht="30" customHeight="1" x14ac:dyDescent="0.25">
      <c r="D39" s="1">
        <f t="shared" si="0"/>
        <v>1</v>
      </c>
      <c r="E39" s="1" t="str">
        <f t="shared" ref="E39:E49" si="12">IFERROR(VLOOKUP(D39,$B$6:$C$17,2,FALSE),0)</f>
        <v>Ocak</v>
      </c>
      <c r="F39" s="32">
        <f t="shared" si="10"/>
        <v>12410</v>
      </c>
      <c r="H39" s="18">
        <f t="shared" si="9"/>
        <v>0</v>
      </c>
      <c r="I39" s="3">
        <f t="shared" ref="I39:I49" si="13">IF(H39=0,0,"Yılında")</f>
        <v>0</v>
      </c>
      <c r="J39" s="3">
        <f t="shared" ref="J39:J49" si="14">IF($N$4="",0,IF(H39=0,0,H39-YEAR($N$4)))</f>
        <v>0</v>
      </c>
      <c r="K39" s="45"/>
      <c r="L39" s="71">
        <f t="shared" ref="L39:L49" si="15">IF(H39=0,0,IF($N$4="",0,CONCATENATE(DAY($N$4)," / ",E39," / ",H39," tarihinde")))</f>
        <v>0</v>
      </c>
      <c r="M39" s="72"/>
      <c r="N39" s="73">
        <f t="shared" ref="N39:N49" si="16">IF(H39=0,0,IF(L39=0,0,CONCATENATE(J39," ","Yıl Hizmetiniz Olacak")))</f>
        <v>0</v>
      </c>
      <c r="P39" s="19">
        <f t="shared" ref="P39:P49" si="17">IF(H39=0,0,IF($N$4="",0,CONCATENATE(H39," ","Yılında")))</f>
        <v>0</v>
      </c>
      <c r="Q39" s="17">
        <f t="shared" ref="Q39:Q49" si="18">IF(J39=0,0,CONCATENATE(DAY($N$4),".",MONTH($N$4),".",H39," ","tarihinden"))</f>
        <v>0</v>
      </c>
      <c r="R39" s="17">
        <f t="shared" ref="R39:R49" si="19">IF(J39=0,0,CONCATENATE(DAY($N$4),".",MONTH($N$4),".",H39+1," ","tarihine kadar"))</f>
        <v>0</v>
      </c>
      <c r="S39" s="26" cm="1">
        <f t="array" ref="S39">IFERROR(_xlfn.XLOOKUP(H39,'İzinlerin Dağılımı'!$E$6:$E$139,_xlfn.XLOOKUP(J39,'İzinlerin Dağılımı'!$G$5:$AX$5,'İzinlerin Dağılımı'!$G$6:$AX$139)),0)</f>
        <v>0</v>
      </c>
      <c r="T39" s="5">
        <f>IF(H39=0,0,IF($N$4="",0,CONCATENATE('İzin Hakları'!L39," ","İzin Kullanabilirsiniz")))</f>
        <v>0</v>
      </c>
      <c r="AA39" s="4">
        <v>2025</v>
      </c>
    </row>
    <row r="40" spans="4:27" ht="30" customHeight="1" x14ac:dyDescent="0.25">
      <c r="D40" s="1">
        <f t="shared" si="0"/>
        <v>1</v>
      </c>
      <c r="E40" s="1" t="str">
        <f t="shared" si="12"/>
        <v>Ocak</v>
      </c>
      <c r="F40" s="32">
        <f t="shared" si="10"/>
        <v>12775</v>
      </c>
      <c r="H40" s="18">
        <f t="shared" si="9"/>
        <v>0</v>
      </c>
      <c r="I40" s="3">
        <f t="shared" si="13"/>
        <v>0</v>
      </c>
      <c r="J40" s="3">
        <f t="shared" si="14"/>
        <v>0</v>
      </c>
      <c r="K40" s="45"/>
      <c r="L40" s="71">
        <f t="shared" si="15"/>
        <v>0</v>
      </c>
      <c r="M40" s="72"/>
      <c r="N40" s="73">
        <f t="shared" si="16"/>
        <v>0</v>
      </c>
      <c r="P40" s="19">
        <f t="shared" si="17"/>
        <v>0</v>
      </c>
      <c r="Q40" s="17">
        <f t="shared" si="18"/>
        <v>0</v>
      </c>
      <c r="R40" s="17">
        <f t="shared" si="19"/>
        <v>0</v>
      </c>
      <c r="S40" s="26" cm="1">
        <f t="array" ref="S40">IFERROR(_xlfn.XLOOKUP(H40,'İzinlerin Dağılımı'!$E$6:$E$139,_xlfn.XLOOKUP(J40,'İzinlerin Dağılımı'!$G$5:$AX$5,'İzinlerin Dağılımı'!$G$6:$AX$139)),0)</f>
        <v>0</v>
      </c>
      <c r="T40" s="5">
        <f>IF(H40=0,0,IF($N$4="",0,CONCATENATE('İzin Hakları'!L40," ","İzin Kullanabilirsiniz")))</f>
        <v>0</v>
      </c>
      <c r="AA40" s="4">
        <v>2025</v>
      </c>
    </row>
    <row r="41" spans="4:27" ht="30" customHeight="1" x14ac:dyDescent="0.25">
      <c r="D41" s="1">
        <f t="shared" si="0"/>
        <v>1</v>
      </c>
      <c r="E41" s="1" t="str">
        <f t="shared" si="12"/>
        <v>Ocak</v>
      </c>
      <c r="F41" s="32">
        <f t="shared" si="10"/>
        <v>13140</v>
      </c>
      <c r="H41" s="18">
        <f t="shared" si="9"/>
        <v>0</v>
      </c>
      <c r="I41" s="3">
        <f t="shared" si="13"/>
        <v>0</v>
      </c>
      <c r="J41" s="3">
        <f t="shared" si="14"/>
        <v>0</v>
      </c>
      <c r="K41" s="45"/>
      <c r="L41" s="71">
        <f t="shared" si="15"/>
        <v>0</v>
      </c>
      <c r="M41" s="72"/>
      <c r="N41" s="73">
        <f t="shared" si="16"/>
        <v>0</v>
      </c>
      <c r="P41" s="19">
        <f t="shared" si="17"/>
        <v>0</v>
      </c>
      <c r="Q41" s="17">
        <f t="shared" si="18"/>
        <v>0</v>
      </c>
      <c r="R41" s="17">
        <f t="shared" si="19"/>
        <v>0</v>
      </c>
      <c r="S41" s="26" cm="1">
        <f t="array" ref="S41">IFERROR(_xlfn.XLOOKUP(H41,'İzinlerin Dağılımı'!$E$6:$E$139,_xlfn.XLOOKUP(J41,'İzinlerin Dağılımı'!$G$5:$AX$5,'İzinlerin Dağılımı'!$G$6:$AX$139)),0)</f>
        <v>0</v>
      </c>
      <c r="T41" s="5">
        <f>IF(H41=0,0,IF($N$4="",0,CONCATENATE('İzin Hakları'!L41," ","İzin Kullanabilirsiniz")))</f>
        <v>0</v>
      </c>
      <c r="AA41" s="4">
        <v>2025</v>
      </c>
    </row>
    <row r="42" spans="4:27" ht="30" customHeight="1" x14ac:dyDescent="0.25">
      <c r="D42" s="1">
        <f t="shared" si="0"/>
        <v>1</v>
      </c>
      <c r="E42" s="1" t="str">
        <f t="shared" si="12"/>
        <v>Ocak</v>
      </c>
      <c r="F42" s="32">
        <f t="shared" si="10"/>
        <v>13505</v>
      </c>
      <c r="H42" s="18">
        <f t="shared" si="9"/>
        <v>0</v>
      </c>
      <c r="I42" s="3">
        <f t="shared" si="13"/>
        <v>0</v>
      </c>
      <c r="J42" s="3">
        <f t="shared" si="14"/>
        <v>0</v>
      </c>
      <c r="K42" s="45"/>
      <c r="L42" s="71">
        <f t="shared" si="15"/>
        <v>0</v>
      </c>
      <c r="M42" s="72"/>
      <c r="N42" s="73">
        <f t="shared" si="16"/>
        <v>0</v>
      </c>
      <c r="P42" s="19">
        <f t="shared" si="17"/>
        <v>0</v>
      </c>
      <c r="Q42" s="17">
        <f t="shared" si="18"/>
        <v>0</v>
      </c>
      <c r="R42" s="17">
        <f t="shared" si="19"/>
        <v>0</v>
      </c>
      <c r="S42" s="26" cm="1">
        <f t="array" ref="S42">IFERROR(_xlfn.XLOOKUP(H42,'İzinlerin Dağılımı'!$E$6:$E$139,_xlfn.XLOOKUP(J42,'İzinlerin Dağılımı'!$G$5:$AX$5,'İzinlerin Dağılımı'!$G$6:$AX$139)),0)</f>
        <v>0</v>
      </c>
      <c r="T42" s="5">
        <f>IF(H42=0,0,IF($N$4="",0,CONCATENATE('İzin Hakları'!L42," ","İzin Kullanabilirsiniz")))</f>
        <v>0</v>
      </c>
      <c r="AA42" s="4">
        <v>2025</v>
      </c>
    </row>
    <row r="43" spans="4:27" ht="30" customHeight="1" x14ac:dyDescent="0.25">
      <c r="D43" s="1">
        <f t="shared" si="0"/>
        <v>1</v>
      </c>
      <c r="E43" s="1" t="str">
        <f t="shared" si="12"/>
        <v>Ocak</v>
      </c>
      <c r="F43" s="32">
        <f t="shared" si="10"/>
        <v>13870</v>
      </c>
      <c r="H43" s="18">
        <f t="shared" si="9"/>
        <v>0</v>
      </c>
      <c r="I43" s="3">
        <f t="shared" si="13"/>
        <v>0</v>
      </c>
      <c r="J43" s="3">
        <f t="shared" si="14"/>
        <v>0</v>
      </c>
      <c r="K43" s="45"/>
      <c r="L43" s="71">
        <f t="shared" si="15"/>
        <v>0</v>
      </c>
      <c r="M43" s="72"/>
      <c r="N43" s="73">
        <f t="shared" si="16"/>
        <v>0</v>
      </c>
      <c r="P43" s="19">
        <f t="shared" si="17"/>
        <v>0</v>
      </c>
      <c r="Q43" s="17">
        <f t="shared" si="18"/>
        <v>0</v>
      </c>
      <c r="R43" s="17">
        <f t="shared" si="19"/>
        <v>0</v>
      </c>
      <c r="S43" s="26" cm="1">
        <f t="array" ref="S43">IFERROR(_xlfn.XLOOKUP(H43,'İzinlerin Dağılımı'!$E$6:$E$139,_xlfn.XLOOKUP(J43,'İzinlerin Dağılımı'!$G$5:$AX$5,'İzinlerin Dağılımı'!$G$6:$AX$139)),0)</f>
        <v>0</v>
      </c>
      <c r="T43" s="5">
        <f>IF(H43=0,0,IF($N$4="",0,CONCATENATE('İzin Hakları'!L43," ","İzin Kullanabilirsiniz")))</f>
        <v>0</v>
      </c>
      <c r="AA43" s="4">
        <v>2025</v>
      </c>
    </row>
    <row r="44" spans="4:27" ht="30" customHeight="1" x14ac:dyDescent="0.25">
      <c r="D44" s="1">
        <f t="shared" si="0"/>
        <v>1</v>
      </c>
      <c r="E44" s="1" t="str">
        <f t="shared" si="12"/>
        <v>Ocak</v>
      </c>
      <c r="F44" s="32">
        <f t="shared" si="10"/>
        <v>14235</v>
      </c>
      <c r="H44" s="18">
        <f t="shared" si="9"/>
        <v>0</v>
      </c>
      <c r="I44" s="3">
        <f t="shared" si="13"/>
        <v>0</v>
      </c>
      <c r="J44" s="3">
        <f t="shared" si="14"/>
        <v>0</v>
      </c>
      <c r="K44" s="45"/>
      <c r="L44" s="71">
        <f t="shared" si="15"/>
        <v>0</v>
      </c>
      <c r="M44" s="72"/>
      <c r="N44" s="73">
        <f t="shared" si="16"/>
        <v>0</v>
      </c>
      <c r="P44" s="19">
        <f t="shared" si="17"/>
        <v>0</v>
      </c>
      <c r="Q44" s="17">
        <f t="shared" si="18"/>
        <v>0</v>
      </c>
      <c r="R44" s="17">
        <f t="shared" si="19"/>
        <v>0</v>
      </c>
      <c r="S44" s="26" cm="1">
        <f t="array" ref="S44">IFERROR(_xlfn.XLOOKUP(H44,'İzinlerin Dağılımı'!$E$6:$E$139,_xlfn.XLOOKUP(J44,'İzinlerin Dağılımı'!$G$5:$AX$5,'İzinlerin Dağılımı'!$G$6:$AX$139)),0)</f>
        <v>0</v>
      </c>
      <c r="T44" s="5">
        <f>IF(H44=0,0,IF($N$4="",0,CONCATENATE('İzin Hakları'!L44," ","İzin Kullanabilirsiniz")))</f>
        <v>0</v>
      </c>
      <c r="AA44" s="4">
        <v>2025</v>
      </c>
    </row>
    <row r="45" spans="4:27" ht="30" customHeight="1" x14ac:dyDescent="0.25">
      <c r="D45" s="1">
        <f t="shared" si="0"/>
        <v>1</v>
      </c>
      <c r="E45" s="1" t="str">
        <f t="shared" si="12"/>
        <v>Ocak</v>
      </c>
      <c r="F45" s="32">
        <f t="shared" si="10"/>
        <v>14600</v>
      </c>
      <c r="H45" s="18">
        <f t="shared" si="9"/>
        <v>0</v>
      </c>
      <c r="I45" s="3">
        <f t="shared" si="13"/>
        <v>0</v>
      </c>
      <c r="J45" s="3">
        <f t="shared" si="14"/>
        <v>0</v>
      </c>
      <c r="K45" s="45"/>
      <c r="L45" s="71">
        <f t="shared" si="15"/>
        <v>0</v>
      </c>
      <c r="M45" s="72"/>
      <c r="N45" s="73">
        <f t="shared" si="16"/>
        <v>0</v>
      </c>
      <c r="P45" s="19">
        <f t="shared" si="17"/>
        <v>0</v>
      </c>
      <c r="Q45" s="17">
        <f t="shared" si="18"/>
        <v>0</v>
      </c>
      <c r="R45" s="17">
        <f t="shared" si="19"/>
        <v>0</v>
      </c>
      <c r="S45" s="26" cm="1">
        <f t="array" ref="S45">IFERROR(_xlfn.XLOOKUP(H45,'İzinlerin Dağılımı'!$E$6:$E$139,_xlfn.XLOOKUP(J45,'İzinlerin Dağılımı'!$G$5:$AX$5,'İzinlerin Dağılımı'!$G$6:$AX$139)),0)</f>
        <v>0</v>
      </c>
      <c r="T45" s="5">
        <f>IF(H45=0,0,IF($N$4="",0,CONCATENATE('İzin Hakları'!L45," ","İzin Kullanabilirsiniz")))</f>
        <v>0</v>
      </c>
      <c r="AA45" s="4">
        <v>2025</v>
      </c>
    </row>
    <row r="46" spans="4:27" ht="30" customHeight="1" x14ac:dyDescent="0.25">
      <c r="D46" s="1">
        <f t="shared" si="0"/>
        <v>1</v>
      </c>
      <c r="E46" s="1" t="str">
        <f t="shared" si="12"/>
        <v>Ocak</v>
      </c>
      <c r="F46" s="32">
        <f t="shared" si="10"/>
        <v>14965</v>
      </c>
      <c r="H46" s="18">
        <f t="shared" si="9"/>
        <v>0</v>
      </c>
      <c r="I46" s="3">
        <f t="shared" si="13"/>
        <v>0</v>
      </c>
      <c r="J46" s="3">
        <f t="shared" si="14"/>
        <v>0</v>
      </c>
      <c r="K46" s="45"/>
      <c r="L46" s="71">
        <f t="shared" si="15"/>
        <v>0</v>
      </c>
      <c r="M46" s="72"/>
      <c r="N46" s="73">
        <f t="shared" si="16"/>
        <v>0</v>
      </c>
      <c r="P46" s="19">
        <f t="shared" si="17"/>
        <v>0</v>
      </c>
      <c r="Q46" s="17">
        <f t="shared" si="18"/>
        <v>0</v>
      </c>
      <c r="R46" s="17">
        <f t="shared" si="19"/>
        <v>0</v>
      </c>
      <c r="S46" s="26" cm="1">
        <f t="array" ref="S46">IFERROR(_xlfn.XLOOKUP(H46,'İzinlerin Dağılımı'!$E$6:$E$139,_xlfn.XLOOKUP(J46,'İzinlerin Dağılımı'!$G$5:$AX$5,'İzinlerin Dağılımı'!$G$6:$AX$139)),0)</f>
        <v>0</v>
      </c>
      <c r="T46" s="5">
        <f>IF(H46=0,0,IF($N$4="",0,CONCATENATE('İzin Hakları'!L46," ","İzin Kullanabilirsiniz")))</f>
        <v>0</v>
      </c>
      <c r="AA46" s="4">
        <v>2025</v>
      </c>
    </row>
    <row r="47" spans="4:27" ht="30" customHeight="1" x14ac:dyDescent="0.25">
      <c r="D47" s="1">
        <f t="shared" si="0"/>
        <v>1</v>
      </c>
      <c r="E47" s="1" t="str">
        <f t="shared" si="12"/>
        <v>Ocak</v>
      </c>
      <c r="F47" s="32">
        <f t="shared" si="10"/>
        <v>15330</v>
      </c>
      <c r="H47" s="18">
        <f t="shared" si="9"/>
        <v>0</v>
      </c>
      <c r="I47" s="3">
        <f t="shared" si="13"/>
        <v>0</v>
      </c>
      <c r="J47" s="3">
        <f t="shared" si="14"/>
        <v>0</v>
      </c>
      <c r="K47" s="45"/>
      <c r="L47" s="71">
        <f t="shared" si="15"/>
        <v>0</v>
      </c>
      <c r="M47" s="72"/>
      <c r="N47" s="73">
        <f t="shared" si="16"/>
        <v>0</v>
      </c>
      <c r="P47" s="19">
        <f t="shared" si="17"/>
        <v>0</v>
      </c>
      <c r="Q47" s="17">
        <f t="shared" si="18"/>
        <v>0</v>
      </c>
      <c r="R47" s="17">
        <f t="shared" si="19"/>
        <v>0</v>
      </c>
      <c r="S47" s="26" cm="1">
        <f t="array" ref="S47">IFERROR(_xlfn.XLOOKUP(H47,'İzinlerin Dağılımı'!$E$6:$E$139,_xlfn.XLOOKUP(J47,'İzinlerin Dağılımı'!$G$5:$AX$5,'İzinlerin Dağılımı'!$G$6:$AX$139)),0)</f>
        <v>0</v>
      </c>
      <c r="T47" s="5">
        <f>IF(H47=0,0,IF($N$4="",0,CONCATENATE('İzin Hakları'!L47," ","İzin Kullanabilirsiniz")))</f>
        <v>0</v>
      </c>
      <c r="AA47" s="4">
        <v>2025</v>
      </c>
    </row>
    <row r="48" spans="4:27" ht="30" customHeight="1" x14ac:dyDescent="0.25">
      <c r="D48" s="1">
        <f t="shared" si="0"/>
        <v>1</v>
      </c>
      <c r="E48" s="1" t="str">
        <f t="shared" si="12"/>
        <v>Ocak</v>
      </c>
      <c r="F48" s="32">
        <f t="shared" si="10"/>
        <v>15695</v>
      </c>
      <c r="H48" s="18">
        <f t="shared" si="9"/>
        <v>0</v>
      </c>
      <c r="I48" s="3">
        <f t="shared" si="13"/>
        <v>0</v>
      </c>
      <c r="J48" s="3">
        <f t="shared" si="14"/>
        <v>0</v>
      </c>
      <c r="K48" s="45"/>
      <c r="L48" s="71">
        <f t="shared" si="15"/>
        <v>0</v>
      </c>
      <c r="M48" s="72"/>
      <c r="N48" s="73">
        <f t="shared" si="16"/>
        <v>0</v>
      </c>
      <c r="P48" s="19">
        <f t="shared" si="17"/>
        <v>0</v>
      </c>
      <c r="Q48" s="17">
        <f t="shared" si="18"/>
        <v>0</v>
      </c>
      <c r="R48" s="17">
        <f t="shared" si="19"/>
        <v>0</v>
      </c>
      <c r="S48" s="26" cm="1">
        <f t="array" ref="S48">IFERROR(_xlfn.XLOOKUP(H48,'İzinlerin Dağılımı'!$E$6:$E$139,_xlfn.XLOOKUP(J48,'İzinlerin Dağılımı'!$G$5:$AX$5,'İzinlerin Dağılımı'!$G$6:$AX$139)),0)</f>
        <v>0</v>
      </c>
      <c r="T48" s="5">
        <f>IF(H48=0,0,IF($N$4="",0,CONCATENATE('İzin Hakları'!L48," ","İzin Kullanabilirsiniz")))</f>
        <v>0</v>
      </c>
      <c r="AA48" s="4">
        <v>2025</v>
      </c>
    </row>
    <row r="49" spans="4:27" ht="30" customHeight="1" x14ac:dyDescent="0.25">
      <c r="D49" s="1">
        <f t="shared" si="0"/>
        <v>1</v>
      </c>
      <c r="E49" s="1" t="str">
        <f t="shared" si="12"/>
        <v>Ocak</v>
      </c>
      <c r="F49" s="32">
        <f t="shared" si="10"/>
        <v>16060</v>
      </c>
      <c r="H49" s="18">
        <f t="shared" si="9"/>
        <v>0</v>
      </c>
      <c r="I49" s="3">
        <f t="shared" si="13"/>
        <v>0</v>
      </c>
      <c r="J49" s="3">
        <f t="shared" si="14"/>
        <v>0</v>
      </c>
      <c r="K49" s="45"/>
      <c r="L49" s="71">
        <f t="shared" si="15"/>
        <v>0</v>
      </c>
      <c r="M49" s="72"/>
      <c r="N49" s="73">
        <f t="shared" si="16"/>
        <v>0</v>
      </c>
      <c r="P49" s="19">
        <f t="shared" si="17"/>
        <v>0</v>
      </c>
      <c r="Q49" s="17">
        <f t="shared" si="18"/>
        <v>0</v>
      </c>
      <c r="R49" s="17">
        <f t="shared" si="19"/>
        <v>0</v>
      </c>
      <c r="S49" s="26" cm="1">
        <f t="array" ref="S49">IFERROR(_xlfn.XLOOKUP(H49,'İzinlerin Dağılımı'!$E$6:$E$139,_xlfn.XLOOKUP(J49,'İzinlerin Dağılımı'!$G$5:$AX$5,'İzinlerin Dağılımı'!$G$6:$AX$139)),0)</f>
        <v>0</v>
      </c>
      <c r="T49" s="5">
        <f>IF(H49=0,0,IF($N$4="",0,CONCATENATE('İzin Hakları'!L49," ","İzin Kullanabilirsiniz")))</f>
        <v>0</v>
      </c>
      <c r="AA49" s="4">
        <v>2025</v>
      </c>
    </row>
    <row r="50" spans="4:27" x14ac:dyDescent="0.25">
      <c r="AA50" s="4">
        <v>2027</v>
      </c>
    </row>
    <row r="51" spans="4:27" x14ac:dyDescent="0.25">
      <c r="H51" s="28" t="str">
        <f>CONCATENATE("Afyon Kocatepe Üniversitesi / Genel Sekreterlik / Genel Sekreter Yrd. / Mustafa İŞBİLİR / 0 542 768 68 25 / ",H52)</f>
        <v>Afyon Kocatepe Üniversitesi / Genel Sekreterlik / Genel Sekreter Yrd. / Mustafa İŞBİLİR / 0 542 768 68 25 / Ocak 2025 /3</v>
      </c>
      <c r="I51" s="28"/>
      <c r="J51" s="28"/>
      <c r="K51" s="28"/>
      <c r="L51" s="28" t="str">
        <f>CONCATENATE("Mustafa İŞBİLİR / Afyon Kocatepe Üniversitesi Rektörlüğü / Genel Sekreterlik / Genel Sekreter Yrd /"," ",L52)</f>
        <v>Mustafa İŞBİLİR / Afyon Kocatepe Üniversitesi Rektörlüğü / Genel Sekreterlik / Genel Sekreter Yrd / 2025 /0 1</v>
      </c>
      <c r="M51" s="28"/>
      <c r="N51" s="29"/>
      <c r="O51" s="28"/>
      <c r="P51" s="28"/>
      <c r="Q51" s="28"/>
      <c r="R51" s="28"/>
      <c r="S51" s="28"/>
      <c r="T51" s="28"/>
      <c r="AA51" s="4">
        <v>2028</v>
      </c>
    </row>
    <row r="52" spans="4:27" x14ac:dyDescent="0.25">
      <c r="H52" s="1" t="s">
        <v>35</v>
      </c>
      <c r="L52" s="1" t="s">
        <v>36</v>
      </c>
      <c r="AA52" s="4">
        <v>2029</v>
      </c>
    </row>
    <row r="53" spans="4:27" x14ac:dyDescent="0.25">
      <c r="AA53" s="4">
        <v>2030</v>
      </c>
    </row>
    <row r="54" spans="4:27" x14ac:dyDescent="0.25">
      <c r="AA54" s="4">
        <v>2031</v>
      </c>
    </row>
    <row r="55" spans="4:27" x14ac:dyDescent="0.25">
      <c r="AA55" s="4">
        <v>2032</v>
      </c>
    </row>
    <row r="56" spans="4:27" x14ac:dyDescent="0.25">
      <c r="AA56" s="4">
        <v>2033</v>
      </c>
    </row>
    <row r="57" spans="4:27" x14ac:dyDescent="0.25">
      <c r="AA57" s="4">
        <v>2034</v>
      </c>
    </row>
    <row r="58" spans="4:27" x14ac:dyDescent="0.25">
      <c r="AA58" s="4">
        <v>2035</v>
      </c>
    </row>
  </sheetData>
  <sheetProtection algorithmName="SHA-512" hashValue="YrM5X6HfDPidC7Z8qGObc/r45WJZgbg4Qz/0XfQjiVxDxS2I4V+KQedFU1fbZs/mpyXp1ouaMbH9wlIkW8BKDA==" saltValue="jcLSnb6pqZN6iZB5FzNzew==" spinCount="100000" sheet="1" formatCells="0" formatColumns="0" formatRows="0" insertColumns="0" insertRows="0" insertHyperlinks="0" deleteColumns="0" deleteRows="0" sort="0" autoFilter="0" pivotTables="0"/>
  <mergeCells count="4">
    <mergeCell ref="L4:M4"/>
    <mergeCell ref="S3:T3"/>
    <mergeCell ref="P5:T5"/>
    <mergeCell ref="H5:N5"/>
  </mergeCells>
  <phoneticPr fontId="4" type="noConversion"/>
  <pageMargins left="0.31496062992125984" right="0.31496062992125984" top="0.35433070866141736" bottom="0.35433070866141736"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06D9-04B9-4F30-9E75-01D5ECEE0451}">
  <dimension ref="B1:AX50"/>
  <sheetViews>
    <sheetView showGridLines="0" workbookViewId="0">
      <pane xSplit="50" ySplit="5" topLeftCell="AY6" activePane="bottomRight" state="frozen"/>
      <selection pane="topRight" activeCell="AY1" sqref="AY1"/>
      <selection pane="bottomLeft" activeCell="A6" sqref="A6"/>
      <selection pane="bottomRight" activeCell="M35" sqref="M35"/>
    </sheetView>
  </sheetViews>
  <sheetFormatPr defaultRowHeight="15.75" x14ac:dyDescent="0.25"/>
  <cols>
    <col min="1" max="1" width="2.140625" style="46" customWidth="1"/>
    <col min="2" max="2" width="3.28515625" style="46" customWidth="1"/>
    <col min="3" max="3" width="3" style="1" bestFit="1" customWidth="1"/>
    <col min="4" max="4" width="5.42578125" style="53" customWidth="1"/>
    <col min="5" max="5" width="8.42578125" style="50" customWidth="1"/>
    <col min="6" max="6" width="3.28515625" style="46" customWidth="1"/>
    <col min="7" max="15" width="3.42578125" style="46" bestFit="1" customWidth="1"/>
    <col min="16" max="50" width="4.140625" style="46" bestFit="1" customWidth="1"/>
    <col min="51" max="255" width="9.140625" style="46"/>
    <col min="256" max="256" width="8.5703125" style="46" customWidth="1"/>
    <col min="257" max="257" width="30.7109375" style="46" customWidth="1"/>
    <col min="258" max="258" width="7.85546875" style="46" bestFit="1" customWidth="1"/>
    <col min="259" max="259" width="2.85546875" style="46" customWidth="1"/>
    <col min="260" max="260" width="5.42578125" style="46" customWidth="1"/>
    <col min="261" max="261" width="34" style="46" customWidth="1"/>
    <col min="262" max="262" width="3.28515625" style="46" customWidth="1"/>
    <col min="263" max="263" width="19.85546875" style="46" customWidth="1"/>
    <col min="264" max="264" width="19.42578125" style="46" customWidth="1"/>
    <col min="265" max="265" width="20.7109375" style="46" customWidth="1"/>
    <col min="266" max="266" width="18.140625" style="46" customWidth="1"/>
    <col min="267" max="267" width="18.28515625" style="46" customWidth="1"/>
    <col min="268" max="269" width="18.85546875" style="46" customWidth="1"/>
    <col min="270" max="270" width="17.7109375" style="46" customWidth="1"/>
    <col min="271" max="290" width="20.7109375" style="46" customWidth="1"/>
    <col min="291" max="511" width="9.140625" style="46"/>
    <col min="512" max="512" width="8.5703125" style="46" customWidth="1"/>
    <col min="513" max="513" width="30.7109375" style="46" customWidth="1"/>
    <col min="514" max="514" width="7.85546875" style="46" bestFit="1" customWidth="1"/>
    <col min="515" max="515" width="2.85546875" style="46" customWidth="1"/>
    <col min="516" max="516" width="5.42578125" style="46" customWidth="1"/>
    <col min="517" max="517" width="34" style="46" customWidth="1"/>
    <col min="518" max="518" width="3.28515625" style="46" customWidth="1"/>
    <col min="519" max="519" width="19.85546875" style="46" customWidth="1"/>
    <col min="520" max="520" width="19.42578125" style="46" customWidth="1"/>
    <col min="521" max="521" width="20.7109375" style="46" customWidth="1"/>
    <col min="522" max="522" width="18.140625" style="46" customWidth="1"/>
    <col min="523" max="523" width="18.28515625" style="46" customWidth="1"/>
    <col min="524" max="525" width="18.85546875" style="46" customWidth="1"/>
    <col min="526" max="526" width="17.7109375" style="46" customWidth="1"/>
    <col min="527" max="546" width="20.7109375" style="46" customWidth="1"/>
    <col min="547" max="767" width="9.140625" style="46"/>
    <col min="768" max="768" width="8.5703125" style="46" customWidth="1"/>
    <col min="769" max="769" width="30.7109375" style="46" customWidth="1"/>
    <col min="770" max="770" width="7.85546875" style="46" bestFit="1" customWidth="1"/>
    <col min="771" max="771" width="2.85546875" style="46" customWidth="1"/>
    <col min="772" max="772" width="5.42578125" style="46" customWidth="1"/>
    <col min="773" max="773" width="34" style="46" customWidth="1"/>
    <col min="774" max="774" width="3.28515625" style="46" customWidth="1"/>
    <col min="775" max="775" width="19.85546875" style="46" customWidth="1"/>
    <col min="776" max="776" width="19.42578125" style="46" customWidth="1"/>
    <col min="777" max="777" width="20.7109375" style="46" customWidth="1"/>
    <col min="778" max="778" width="18.140625" style="46" customWidth="1"/>
    <col min="779" max="779" width="18.28515625" style="46" customWidth="1"/>
    <col min="780" max="781" width="18.85546875" style="46" customWidth="1"/>
    <col min="782" max="782" width="17.7109375" style="46" customWidth="1"/>
    <col min="783" max="802" width="20.7109375" style="46" customWidth="1"/>
    <col min="803" max="1023" width="9.140625" style="46"/>
    <col min="1024" max="1024" width="8.5703125" style="46" customWidth="1"/>
    <col min="1025" max="1025" width="30.7109375" style="46" customWidth="1"/>
    <col min="1026" max="1026" width="7.85546875" style="46" bestFit="1" customWidth="1"/>
    <col min="1027" max="1027" width="2.85546875" style="46" customWidth="1"/>
    <col min="1028" max="1028" width="5.42578125" style="46" customWidth="1"/>
    <col min="1029" max="1029" width="34" style="46" customWidth="1"/>
    <col min="1030" max="1030" width="3.28515625" style="46" customWidth="1"/>
    <col min="1031" max="1031" width="19.85546875" style="46" customWidth="1"/>
    <col min="1032" max="1032" width="19.42578125" style="46" customWidth="1"/>
    <col min="1033" max="1033" width="20.7109375" style="46" customWidth="1"/>
    <col min="1034" max="1034" width="18.140625" style="46" customWidth="1"/>
    <col min="1035" max="1035" width="18.28515625" style="46" customWidth="1"/>
    <col min="1036" max="1037" width="18.85546875" style="46" customWidth="1"/>
    <col min="1038" max="1038" width="17.7109375" style="46" customWidth="1"/>
    <col min="1039" max="1058" width="20.7109375" style="46" customWidth="1"/>
    <col min="1059" max="1279" width="9.140625" style="46"/>
    <col min="1280" max="1280" width="8.5703125" style="46" customWidth="1"/>
    <col min="1281" max="1281" width="30.7109375" style="46" customWidth="1"/>
    <col min="1282" max="1282" width="7.85546875" style="46" bestFit="1" customWidth="1"/>
    <col min="1283" max="1283" width="2.85546875" style="46" customWidth="1"/>
    <col min="1284" max="1284" width="5.42578125" style="46" customWidth="1"/>
    <col min="1285" max="1285" width="34" style="46" customWidth="1"/>
    <col min="1286" max="1286" width="3.28515625" style="46" customWidth="1"/>
    <col min="1287" max="1287" width="19.85546875" style="46" customWidth="1"/>
    <col min="1288" max="1288" width="19.42578125" style="46" customWidth="1"/>
    <col min="1289" max="1289" width="20.7109375" style="46" customWidth="1"/>
    <col min="1290" max="1290" width="18.140625" style="46" customWidth="1"/>
    <col min="1291" max="1291" width="18.28515625" style="46" customWidth="1"/>
    <col min="1292" max="1293" width="18.85546875" style="46" customWidth="1"/>
    <col min="1294" max="1294" width="17.7109375" style="46" customWidth="1"/>
    <col min="1295" max="1314" width="20.7109375" style="46" customWidth="1"/>
    <col min="1315" max="1535" width="9.140625" style="46"/>
    <col min="1536" max="1536" width="8.5703125" style="46" customWidth="1"/>
    <col min="1537" max="1537" width="30.7109375" style="46" customWidth="1"/>
    <col min="1538" max="1538" width="7.85546875" style="46" bestFit="1" customWidth="1"/>
    <col min="1539" max="1539" width="2.85546875" style="46" customWidth="1"/>
    <col min="1540" max="1540" width="5.42578125" style="46" customWidth="1"/>
    <col min="1541" max="1541" width="34" style="46" customWidth="1"/>
    <col min="1542" max="1542" width="3.28515625" style="46" customWidth="1"/>
    <col min="1543" max="1543" width="19.85546875" style="46" customWidth="1"/>
    <col min="1544" max="1544" width="19.42578125" style="46" customWidth="1"/>
    <col min="1545" max="1545" width="20.7109375" style="46" customWidth="1"/>
    <col min="1546" max="1546" width="18.140625" style="46" customWidth="1"/>
    <col min="1547" max="1547" width="18.28515625" style="46" customWidth="1"/>
    <col min="1548" max="1549" width="18.85546875" style="46" customWidth="1"/>
    <col min="1550" max="1550" width="17.7109375" style="46" customWidth="1"/>
    <col min="1551" max="1570" width="20.7109375" style="46" customWidth="1"/>
    <col min="1571" max="1791" width="9.140625" style="46"/>
    <col min="1792" max="1792" width="8.5703125" style="46" customWidth="1"/>
    <col min="1793" max="1793" width="30.7109375" style="46" customWidth="1"/>
    <col min="1794" max="1794" width="7.85546875" style="46" bestFit="1" customWidth="1"/>
    <col min="1795" max="1795" width="2.85546875" style="46" customWidth="1"/>
    <col min="1796" max="1796" width="5.42578125" style="46" customWidth="1"/>
    <col min="1797" max="1797" width="34" style="46" customWidth="1"/>
    <col min="1798" max="1798" width="3.28515625" style="46" customWidth="1"/>
    <col min="1799" max="1799" width="19.85546875" style="46" customWidth="1"/>
    <col min="1800" max="1800" width="19.42578125" style="46" customWidth="1"/>
    <col min="1801" max="1801" width="20.7109375" style="46" customWidth="1"/>
    <col min="1802" max="1802" width="18.140625" style="46" customWidth="1"/>
    <col min="1803" max="1803" width="18.28515625" style="46" customWidth="1"/>
    <col min="1804" max="1805" width="18.85546875" style="46" customWidth="1"/>
    <col min="1806" max="1806" width="17.7109375" style="46" customWidth="1"/>
    <col min="1807" max="1826" width="20.7109375" style="46" customWidth="1"/>
    <col min="1827" max="2047" width="9.140625" style="46"/>
    <col min="2048" max="2048" width="8.5703125" style="46" customWidth="1"/>
    <col min="2049" max="2049" width="30.7109375" style="46" customWidth="1"/>
    <col min="2050" max="2050" width="7.85546875" style="46" bestFit="1" customWidth="1"/>
    <col min="2051" max="2051" width="2.85546875" style="46" customWidth="1"/>
    <col min="2052" max="2052" width="5.42578125" style="46" customWidth="1"/>
    <col min="2053" max="2053" width="34" style="46" customWidth="1"/>
    <col min="2054" max="2054" width="3.28515625" style="46" customWidth="1"/>
    <col min="2055" max="2055" width="19.85546875" style="46" customWidth="1"/>
    <col min="2056" max="2056" width="19.42578125" style="46" customWidth="1"/>
    <col min="2057" max="2057" width="20.7109375" style="46" customWidth="1"/>
    <col min="2058" max="2058" width="18.140625" style="46" customWidth="1"/>
    <col min="2059" max="2059" width="18.28515625" style="46" customWidth="1"/>
    <col min="2060" max="2061" width="18.85546875" style="46" customWidth="1"/>
    <col min="2062" max="2062" width="17.7109375" style="46" customWidth="1"/>
    <col min="2063" max="2082" width="20.7109375" style="46" customWidth="1"/>
    <col min="2083" max="2303" width="9.140625" style="46"/>
    <col min="2304" max="2304" width="8.5703125" style="46" customWidth="1"/>
    <col min="2305" max="2305" width="30.7109375" style="46" customWidth="1"/>
    <col min="2306" max="2306" width="7.85546875" style="46" bestFit="1" customWidth="1"/>
    <col min="2307" max="2307" width="2.85546875" style="46" customWidth="1"/>
    <col min="2308" max="2308" width="5.42578125" style="46" customWidth="1"/>
    <col min="2309" max="2309" width="34" style="46" customWidth="1"/>
    <col min="2310" max="2310" width="3.28515625" style="46" customWidth="1"/>
    <col min="2311" max="2311" width="19.85546875" style="46" customWidth="1"/>
    <col min="2312" max="2312" width="19.42578125" style="46" customWidth="1"/>
    <col min="2313" max="2313" width="20.7109375" style="46" customWidth="1"/>
    <col min="2314" max="2314" width="18.140625" style="46" customWidth="1"/>
    <col min="2315" max="2315" width="18.28515625" style="46" customWidth="1"/>
    <col min="2316" max="2317" width="18.85546875" style="46" customWidth="1"/>
    <col min="2318" max="2318" width="17.7109375" style="46" customWidth="1"/>
    <col min="2319" max="2338" width="20.7109375" style="46" customWidth="1"/>
    <col min="2339" max="2559" width="9.140625" style="46"/>
    <col min="2560" max="2560" width="8.5703125" style="46" customWidth="1"/>
    <col min="2561" max="2561" width="30.7109375" style="46" customWidth="1"/>
    <col min="2562" max="2562" width="7.85546875" style="46" bestFit="1" customWidth="1"/>
    <col min="2563" max="2563" width="2.85546875" style="46" customWidth="1"/>
    <col min="2564" max="2564" width="5.42578125" style="46" customWidth="1"/>
    <col min="2565" max="2565" width="34" style="46" customWidth="1"/>
    <col min="2566" max="2566" width="3.28515625" style="46" customWidth="1"/>
    <col min="2567" max="2567" width="19.85546875" style="46" customWidth="1"/>
    <col min="2568" max="2568" width="19.42578125" style="46" customWidth="1"/>
    <col min="2569" max="2569" width="20.7109375" style="46" customWidth="1"/>
    <col min="2570" max="2570" width="18.140625" style="46" customWidth="1"/>
    <col min="2571" max="2571" width="18.28515625" style="46" customWidth="1"/>
    <col min="2572" max="2573" width="18.85546875" style="46" customWidth="1"/>
    <col min="2574" max="2574" width="17.7109375" style="46" customWidth="1"/>
    <col min="2575" max="2594" width="20.7109375" style="46" customWidth="1"/>
    <col min="2595" max="2815" width="9.140625" style="46"/>
    <col min="2816" max="2816" width="8.5703125" style="46" customWidth="1"/>
    <col min="2817" max="2817" width="30.7109375" style="46" customWidth="1"/>
    <col min="2818" max="2818" width="7.85546875" style="46" bestFit="1" customWidth="1"/>
    <col min="2819" max="2819" width="2.85546875" style="46" customWidth="1"/>
    <col min="2820" max="2820" width="5.42578125" style="46" customWidth="1"/>
    <col min="2821" max="2821" width="34" style="46" customWidth="1"/>
    <col min="2822" max="2822" width="3.28515625" style="46" customWidth="1"/>
    <col min="2823" max="2823" width="19.85546875" style="46" customWidth="1"/>
    <col min="2824" max="2824" width="19.42578125" style="46" customWidth="1"/>
    <col min="2825" max="2825" width="20.7109375" style="46" customWidth="1"/>
    <col min="2826" max="2826" width="18.140625" style="46" customWidth="1"/>
    <col min="2827" max="2827" width="18.28515625" style="46" customWidth="1"/>
    <col min="2828" max="2829" width="18.85546875" style="46" customWidth="1"/>
    <col min="2830" max="2830" width="17.7109375" style="46" customWidth="1"/>
    <col min="2831" max="2850" width="20.7109375" style="46" customWidth="1"/>
    <col min="2851" max="3071" width="9.140625" style="46"/>
    <col min="3072" max="3072" width="8.5703125" style="46" customWidth="1"/>
    <col min="3073" max="3073" width="30.7109375" style="46" customWidth="1"/>
    <col min="3074" max="3074" width="7.85546875" style="46" bestFit="1" customWidth="1"/>
    <col min="3075" max="3075" width="2.85546875" style="46" customWidth="1"/>
    <col min="3076" max="3076" width="5.42578125" style="46" customWidth="1"/>
    <col min="3077" max="3077" width="34" style="46" customWidth="1"/>
    <col min="3078" max="3078" width="3.28515625" style="46" customWidth="1"/>
    <col min="3079" max="3079" width="19.85546875" style="46" customWidth="1"/>
    <col min="3080" max="3080" width="19.42578125" style="46" customWidth="1"/>
    <col min="3081" max="3081" width="20.7109375" style="46" customWidth="1"/>
    <col min="3082" max="3082" width="18.140625" style="46" customWidth="1"/>
    <col min="3083" max="3083" width="18.28515625" style="46" customWidth="1"/>
    <col min="3084" max="3085" width="18.85546875" style="46" customWidth="1"/>
    <col min="3086" max="3086" width="17.7109375" style="46" customWidth="1"/>
    <col min="3087" max="3106" width="20.7109375" style="46" customWidth="1"/>
    <col min="3107" max="3327" width="9.140625" style="46"/>
    <col min="3328" max="3328" width="8.5703125" style="46" customWidth="1"/>
    <col min="3329" max="3329" width="30.7109375" style="46" customWidth="1"/>
    <col min="3330" max="3330" width="7.85546875" style="46" bestFit="1" customWidth="1"/>
    <col min="3331" max="3331" width="2.85546875" style="46" customWidth="1"/>
    <col min="3332" max="3332" width="5.42578125" style="46" customWidth="1"/>
    <col min="3333" max="3333" width="34" style="46" customWidth="1"/>
    <col min="3334" max="3334" width="3.28515625" style="46" customWidth="1"/>
    <col min="3335" max="3335" width="19.85546875" style="46" customWidth="1"/>
    <col min="3336" max="3336" width="19.42578125" style="46" customWidth="1"/>
    <col min="3337" max="3337" width="20.7109375" style="46" customWidth="1"/>
    <col min="3338" max="3338" width="18.140625" style="46" customWidth="1"/>
    <col min="3339" max="3339" width="18.28515625" style="46" customWidth="1"/>
    <col min="3340" max="3341" width="18.85546875" style="46" customWidth="1"/>
    <col min="3342" max="3342" width="17.7109375" style="46" customWidth="1"/>
    <col min="3343" max="3362" width="20.7109375" style="46" customWidth="1"/>
    <col min="3363" max="3583" width="9.140625" style="46"/>
    <col min="3584" max="3584" width="8.5703125" style="46" customWidth="1"/>
    <col min="3585" max="3585" width="30.7109375" style="46" customWidth="1"/>
    <col min="3586" max="3586" width="7.85546875" style="46" bestFit="1" customWidth="1"/>
    <col min="3587" max="3587" width="2.85546875" style="46" customWidth="1"/>
    <col min="3588" max="3588" width="5.42578125" style="46" customWidth="1"/>
    <col min="3589" max="3589" width="34" style="46" customWidth="1"/>
    <col min="3590" max="3590" width="3.28515625" style="46" customWidth="1"/>
    <col min="3591" max="3591" width="19.85546875" style="46" customWidth="1"/>
    <col min="3592" max="3592" width="19.42578125" style="46" customWidth="1"/>
    <col min="3593" max="3593" width="20.7109375" style="46" customWidth="1"/>
    <col min="3594" max="3594" width="18.140625" style="46" customWidth="1"/>
    <col min="3595" max="3595" width="18.28515625" style="46" customWidth="1"/>
    <col min="3596" max="3597" width="18.85546875" style="46" customWidth="1"/>
    <col min="3598" max="3598" width="17.7109375" style="46" customWidth="1"/>
    <col min="3599" max="3618" width="20.7109375" style="46" customWidth="1"/>
    <col min="3619" max="3839" width="9.140625" style="46"/>
    <col min="3840" max="3840" width="8.5703125" style="46" customWidth="1"/>
    <col min="3841" max="3841" width="30.7109375" style="46" customWidth="1"/>
    <col min="3842" max="3842" width="7.85546875" style="46" bestFit="1" customWidth="1"/>
    <col min="3843" max="3843" width="2.85546875" style="46" customWidth="1"/>
    <col min="3844" max="3844" width="5.42578125" style="46" customWidth="1"/>
    <col min="3845" max="3845" width="34" style="46" customWidth="1"/>
    <col min="3846" max="3846" width="3.28515625" style="46" customWidth="1"/>
    <col min="3847" max="3847" width="19.85546875" style="46" customWidth="1"/>
    <col min="3848" max="3848" width="19.42578125" style="46" customWidth="1"/>
    <col min="3849" max="3849" width="20.7109375" style="46" customWidth="1"/>
    <col min="3850" max="3850" width="18.140625" style="46" customWidth="1"/>
    <col min="3851" max="3851" width="18.28515625" style="46" customWidth="1"/>
    <col min="3852" max="3853" width="18.85546875" style="46" customWidth="1"/>
    <col min="3854" max="3854" width="17.7109375" style="46" customWidth="1"/>
    <col min="3855" max="3874" width="20.7109375" style="46" customWidth="1"/>
    <col min="3875" max="4095" width="9.140625" style="46"/>
    <col min="4096" max="4096" width="8.5703125" style="46" customWidth="1"/>
    <col min="4097" max="4097" width="30.7109375" style="46" customWidth="1"/>
    <col min="4098" max="4098" width="7.85546875" style="46" bestFit="1" customWidth="1"/>
    <col min="4099" max="4099" width="2.85546875" style="46" customWidth="1"/>
    <col min="4100" max="4100" width="5.42578125" style="46" customWidth="1"/>
    <col min="4101" max="4101" width="34" style="46" customWidth="1"/>
    <col min="4102" max="4102" width="3.28515625" style="46" customWidth="1"/>
    <col min="4103" max="4103" width="19.85546875" style="46" customWidth="1"/>
    <col min="4104" max="4104" width="19.42578125" style="46" customWidth="1"/>
    <col min="4105" max="4105" width="20.7109375" style="46" customWidth="1"/>
    <col min="4106" max="4106" width="18.140625" style="46" customWidth="1"/>
    <col min="4107" max="4107" width="18.28515625" style="46" customWidth="1"/>
    <col min="4108" max="4109" width="18.85546875" style="46" customWidth="1"/>
    <col min="4110" max="4110" width="17.7109375" style="46" customWidth="1"/>
    <col min="4111" max="4130" width="20.7109375" style="46" customWidth="1"/>
    <col min="4131" max="4351" width="9.140625" style="46"/>
    <col min="4352" max="4352" width="8.5703125" style="46" customWidth="1"/>
    <col min="4353" max="4353" width="30.7109375" style="46" customWidth="1"/>
    <col min="4354" max="4354" width="7.85546875" style="46" bestFit="1" customWidth="1"/>
    <col min="4355" max="4355" width="2.85546875" style="46" customWidth="1"/>
    <col min="4356" max="4356" width="5.42578125" style="46" customWidth="1"/>
    <col min="4357" max="4357" width="34" style="46" customWidth="1"/>
    <col min="4358" max="4358" width="3.28515625" style="46" customWidth="1"/>
    <col min="4359" max="4359" width="19.85546875" style="46" customWidth="1"/>
    <col min="4360" max="4360" width="19.42578125" style="46" customWidth="1"/>
    <col min="4361" max="4361" width="20.7109375" style="46" customWidth="1"/>
    <col min="4362" max="4362" width="18.140625" style="46" customWidth="1"/>
    <col min="4363" max="4363" width="18.28515625" style="46" customWidth="1"/>
    <col min="4364" max="4365" width="18.85546875" style="46" customWidth="1"/>
    <col min="4366" max="4366" width="17.7109375" style="46" customWidth="1"/>
    <col min="4367" max="4386" width="20.7109375" style="46" customWidth="1"/>
    <col min="4387" max="4607" width="9.140625" style="46"/>
    <col min="4608" max="4608" width="8.5703125" style="46" customWidth="1"/>
    <col min="4609" max="4609" width="30.7109375" style="46" customWidth="1"/>
    <col min="4610" max="4610" width="7.85546875" style="46" bestFit="1" customWidth="1"/>
    <col min="4611" max="4611" width="2.85546875" style="46" customWidth="1"/>
    <col min="4612" max="4612" width="5.42578125" style="46" customWidth="1"/>
    <col min="4613" max="4613" width="34" style="46" customWidth="1"/>
    <col min="4614" max="4614" width="3.28515625" style="46" customWidth="1"/>
    <col min="4615" max="4615" width="19.85546875" style="46" customWidth="1"/>
    <col min="4616" max="4616" width="19.42578125" style="46" customWidth="1"/>
    <col min="4617" max="4617" width="20.7109375" style="46" customWidth="1"/>
    <col min="4618" max="4618" width="18.140625" style="46" customWidth="1"/>
    <col min="4619" max="4619" width="18.28515625" style="46" customWidth="1"/>
    <col min="4620" max="4621" width="18.85546875" style="46" customWidth="1"/>
    <col min="4622" max="4622" width="17.7109375" style="46" customWidth="1"/>
    <col min="4623" max="4642" width="20.7109375" style="46" customWidth="1"/>
    <col min="4643" max="4863" width="9.140625" style="46"/>
    <col min="4864" max="4864" width="8.5703125" style="46" customWidth="1"/>
    <col min="4865" max="4865" width="30.7109375" style="46" customWidth="1"/>
    <col min="4866" max="4866" width="7.85546875" style="46" bestFit="1" customWidth="1"/>
    <col min="4867" max="4867" width="2.85546875" style="46" customWidth="1"/>
    <col min="4868" max="4868" width="5.42578125" style="46" customWidth="1"/>
    <col min="4869" max="4869" width="34" style="46" customWidth="1"/>
    <col min="4870" max="4870" width="3.28515625" style="46" customWidth="1"/>
    <col min="4871" max="4871" width="19.85546875" style="46" customWidth="1"/>
    <col min="4872" max="4872" width="19.42578125" style="46" customWidth="1"/>
    <col min="4873" max="4873" width="20.7109375" style="46" customWidth="1"/>
    <col min="4874" max="4874" width="18.140625" style="46" customWidth="1"/>
    <col min="4875" max="4875" width="18.28515625" style="46" customWidth="1"/>
    <col min="4876" max="4877" width="18.85546875" style="46" customWidth="1"/>
    <col min="4878" max="4878" width="17.7109375" style="46" customWidth="1"/>
    <col min="4879" max="4898" width="20.7109375" style="46" customWidth="1"/>
    <col min="4899" max="5119" width="9.140625" style="46"/>
    <col min="5120" max="5120" width="8.5703125" style="46" customWidth="1"/>
    <col min="5121" max="5121" width="30.7109375" style="46" customWidth="1"/>
    <col min="5122" max="5122" width="7.85546875" style="46" bestFit="1" customWidth="1"/>
    <col min="5123" max="5123" width="2.85546875" style="46" customWidth="1"/>
    <col min="5124" max="5124" width="5.42578125" style="46" customWidth="1"/>
    <col min="5125" max="5125" width="34" style="46" customWidth="1"/>
    <col min="5126" max="5126" width="3.28515625" style="46" customWidth="1"/>
    <col min="5127" max="5127" width="19.85546875" style="46" customWidth="1"/>
    <col min="5128" max="5128" width="19.42578125" style="46" customWidth="1"/>
    <col min="5129" max="5129" width="20.7109375" style="46" customWidth="1"/>
    <col min="5130" max="5130" width="18.140625" style="46" customWidth="1"/>
    <col min="5131" max="5131" width="18.28515625" style="46" customWidth="1"/>
    <col min="5132" max="5133" width="18.85546875" style="46" customWidth="1"/>
    <col min="5134" max="5134" width="17.7109375" style="46" customWidth="1"/>
    <col min="5135" max="5154" width="20.7109375" style="46" customWidth="1"/>
    <col min="5155" max="5375" width="9.140625" style="46"/>
    <col min="5376" max="5376" width="8.5703125" style="46" customWidth="1"/>
    <col min="5377" max="5377" width="30.7109375" style="46" customWidth="1"/>
    <col min="5378" max="5378" width="7.85546875" style="46" bestFit="1" customWidth="1"/>
    <col min="5379" max="5379" width="2.85546875" style="46" customWidth="1"/>
    <col min="5380" max="5380" width="5.42578125" style="46" customWidth="1"/>
    <col min="5381" max="5381" width="34" style="46" customWidth="1"/>
    <col min="5382" max="5382" width="3.28515625" style="46" customWidth="1"/>
    <col min="5383" max="5383" width="19.85546875" style="46" customWidth="1"/>
    <col min="5384" max="5384" width="19.42578125" style="46" customWidth="1"/>
    <col min="5385" max="5385" width="20.7109375" style="46" customWidth="1"/>
    <col min="5386" max="5386" width="18.140625" style="46" customWidth="1"/>
    <col min="5387" max="5387" width="18.28515625" style="46" customWidth="1"/>
    <col min="5388" max="5389" width="18.85546875" style="46" customWidth="1"/>
    <col min="5390" max="5390" width="17.7109375" style="46" customWidth="1"/>
    <col min="5391" max="5410" width="20.7109375" style="46" customWidth="1"/>
    <col min="5411" max="5631" width="9.140625" style="46"/>
    <col min="5632" max="5632" width="8.5703125" style="46" customWidth="1"/>
    <col min="5633" max="5633" width="30.7109375" style="46" customWidth="1"/>
    <col min="5634" max="5634" width="7.85546875" style="46" bestFit="1" customWidth="1"/>
    <col min="5635" max="5635" width="2.85546875" style="46" customWidth="1"/>
    <col min="5636" max="5636" width="5.42578125" style="46" customWidth="1"/>
    <col min="5637" max="5637" width="34" style="46" customWidth="1"/>
    <col min="5638" max="5638" width="3.28515625" style="46" customWidth="1"/>
    <col min="5639" max="5639" width="19.85546875" style="46" customWidth="1"/>
    <col min="5640" max="5640" width="19.42578125" style="46" customWidth="1"/>
    <col min="5641" max="5641" width="20.7109375" style="46" customWidth="1"/>
    <col min="5642" max="5642" width="18.140625" style="46" customWidth="1"/>
    <col min="5643" max="5643" width="18.28515625" style="46" customWidth="1"/>
    <col min="5644" max="5645" width="18.85546875" style="46" customWidth="1"/>
    <col min="5646" max="5646" width="17.7109375" style="46" customWidth="1"/>
    <col min="5647" max="5666" width="20.7109375" style="46" customWidth="1"/>
    <col min="5667" max="5887" width="9.140625" style="46"/>
    <col min="5888" max="5888" width="8.5703125" style="46" customWidth="1"/>
    <col min="5889" max="5889" width="30.7109375" style="46" customWidth="1"/>
    <col min="5890" max="5890" width="7.85546875" style="46" bestFit="1" customWidth="1"/>
    <col min="5891" max="5891" width="2.85546875" style="46" customWidth="1"/>
    <col min="5892" max="5892" width="5.42578125" style="46" customWidth="1"/>
    <col min="5893" max="5893" width="34" style="46" customWidth="1"/>
    <col min="5894" max="5894" width="3.28515625" style="46" customWidth="1"/>
    <col min="5895" max="5895" width="19.85546875" style="46" customWidth="1"/>
    <col min="5896" max="5896" width="19.42578125" style="46" customWidth="1"/>
    <col min="5897" max="5897" width="20.7109375" style="46" customWidth="1"/>
    <col min="5898" max="5898" width="18.140625" style="46" customWidth="1"/>
    <col min="5899" max="5899" width="18.28515625" style="46" customWidth="1"/>
    <col min="5900" max="5901" width="18.85546875" style="46" customWidth="1"/>
    <col min="5902" max="5902" width="17.7109375" style="46" customWidth="1"/>
    <col min="5903" max="5922" width="20.7109375" style="46" customWidth="1"/>
    <col min="5923" max="6143" width="9.140625" style="46"/>
    <col min="6144" max="6144" width="8.5703125" style="46" customWidth="1"/>
    <col min="6145" max="6145" width="30.7109375" style="46" customWidth="1"/>
    <col min="6146" max="6146" width="7.85546875" style="46" bestFit="1" customWidth="1"/>
    <col min="6147" max="6147" width="2.85546875" style="46" customWidth="1"/>
    <col min="6148" max="6148" width="5.42578125" style="46" customWidth="1"/>
    <col min="6149" max="6149" width="34" style="46" customWidth="1"/>
    <col min="6150" max="6150" width="3.28515625" style="46" customWidth="1"/>
    <col min="6151" max="6151" width="19.85546875" style="46" customWidth="1"/>
    <col min="6152" max="6152" width="19.42578125" style="46" customWidth="1"/>
    <col min="6153" max="6153" width="20.7109375" style="46" customWidth="1"/>
    <col min="6154" max="6154" width="18.140625" style="46" customWidth="1"/>
    <col min="6155" max="6155" width="18.28515625" style="46" customWidth="1"/>
    <col min="6156" max="6157" width="18.85546875" style="46" customWidth="1"/>
    <col min="6158" max="6158" width="17.7109375" style="46" customWidth="1"/>
    <col min="6159" max="6178" width="20.7109375" style="46" customWidth="1"/>
    <col min="6179" max="6399" width="9.140625" style="46"/>
    <col min="6400" max="6400" width="8.5703125" style="46" customWidth="1"/>
    <col min="6401" max="6401" width="30.7109375" style="46" customWidth="1"/>
    <col min="6402" max="6402" width="7.85546875" style="46" bestFit="1" customWidth="1"/>
    <col min="6403" max="6403" width="2.85546875" style="46" customWidth="1"/>
    <col min="6404" max="6404" width="5.42578125" style="46" customWidth="1"/>
    <col min="6405" max="6405" width="34" style="46" customWidth="1"/>
    <col min="6406" max="6406" width="3.28515625" style="46" customWidth="1"/>
    <col min="6407" max="6407" width="19.85546875" style="46" customWidth="1"/>
    <col min="6408" max="6408" width="19.42578125" style="46" customWidth="1"/>
    <col min="6409" max="6409" width="20.7109375" style="46" customWidth="1"/>
    <col min="6410" max="6410" width="18.140625" style="46" customWidth="1"/>
    <col min="6411" max="6411" width="18.28515625" style="46" customWidth="1"/>
    <col min="6412" max="6413" width="18.85546875" style="46" customWidth="1"/>
    <col min="6414" max="6414" width="17.7109375" style="46" customWidth="1"/>
    <col min="6415" max="6434" width="20.7109375" style="46" customWidth="1"/>
    <col min="6435" max="6655" width="9.140625" style="46"/>
    <col min="6656" max="6656" width="8.5703125" style="46" customWidth="1"/>
    <col min="6657" max="6657" width="30.7109375" style="46" customWidth="1"/>
    <col min="6658" max="6658" width="7.85546875" style="46" bestFit="1" customWidth="1"/>
    <col min="6659" max="6659" width="2.85546875" style="46" customWidth="1"/>
    <col min="6660" max="6660" width="5.42578125" style="46" customWidth="1"/>
    <col min="6661" max="6661" width="34" style="46" customWidth="1"/>
    <col min="6662" max="6662" width="3.28515625" style="46" customWidth="1"/>
    <col min="6663" max="6663" width="19.85546875" style="46" customWidth="1"/>
    <col min="6664" max="6664" width="19.42578125" style="46" customWidth="1"/>
    <col min="6665" max="6665" width="20.7109375" style="46" customWidth="1"/>
    <col min="6666" max="6666" width="18.140625" style="46" customWidth="1"/>
    <col min="6667" max="6667" width="18.28515625" style="46" customWidth="1"/>
    <col min="6668" max="6669" width="18.85546875" style="46" customWidth="1"/>
    <col min="6670" max="6670" width="17.7109375" style="46" customWidth="1"/>
    <col min="6671" max="6690" width="20.7109375" style="46" customWidth="1"/>
    <col min="6691" max="6911" width="9.140625" style="46"/>
    <col min="6912" max="6912" width="8.5703125" style="46" customWidth="1"/>
    <col min="6913" max="6913" width="30.7109375" style="46" customWidth="1"/>
    <col min="6914" max="6914" width="7.85546875" style="46" bestFit="1" customWidth="1"/>
    <col min="6915" max="6915" width="2.85546875" style="46" customWidth="1"/>
    <col min="6916" max="6916" width="5.42578125" style="46" customWidth="1"/>
    <col min="6917" max="6917" width="34" style="46" customWidth="1"/>
    <col min="6918" max="6918" width="3.28515625" style="46" customWidth="1"/>
    <col min="6919" max="6919" width="19.85546875" style="46" customWidth="1"/>
    <col min="6920" max="6920" width="19.42578125" style="46" customWidth="1"/>
    <col min="6921" max="6921" width="20.7109375" style="46" customWidth="1"/>
    <col min="6922" max="6922" width="18.140625" style="46" customWidth="1"/>
    <col min="6923" max="6923" width="18.28515625" style="46" customWidth="1"/>
    <col min="6924" max="6925" width="18.85546875" style="46" customWidth="1"/>
    <col min="6926" max="6926" width="17.7109375" style="46" customWidth="1"/>
    <col min="6927" max="6946" width="20.7109375" style="46" customWidth="1"/>
    <col min="6947" max="7167" width="9.140625" style="46"/>
    <col min="7168" max="7168" width="8.5703125" style="46" customWidth="1"/>
    <col min="7169" max="7169" width="30.7109375" style="46" customWidth="1"/>
    <col min="7170" max="7170" width="7.85546875" style="46" bestFit="1" customWidth="1"/>
    <col min="7171" max="7171" width="2.85546875" style="46" customWidth="1"/>
    <col min="7172" max="7172" width="5.42578125" style="46" customWidth="1"/>
    <col min="7173" max="7173" width="34" style="46" customWidth="1"/>
    <col min="7174" max="7174" width="3.28515625" style="46" customWidth="1"/>
    <col min="7175" max="7175" width="19.85546875" style="46" customWidth="1"/>
    <col min="7176" max="7176" width="19.42578125" style="46" customWidth="1"/>
    <col min="7177" max="7177" width="20.7109375" style="46" customWidth="1"/>
    <col min="7178" max="7178" width="18.140625" style="46" customWidth="1"/>
    <col min="7179" max="7179" width="18.28515625" style="46" customWidth="1"/>
    <col min="7180" max="7181" width="18.85546875" style="46" customWidth="1"/>
    <col min="7182" max="7182" width="17.7109375" style="46" customWidth="1"/>
    <col min="7183" max="7202" width="20.7109375" style="46" customWidth="1"/>
    <col min="7203" max="7423" width="9.140625" style="46"/>
    <col min="7424" max="7424" width="8.5703125" style="46" customWidth="1"/>
    <col min="7425" max="7425" width="30.7109375" style="46" customWidth="1"/>
    <col min="7426" max="7426" width="7.85546875" style="46" bestFit="1" customWidth="1"/>
    <col min="7427" max="7427" width="2.85546875" style="46" customWidth="1"/>
    <col min="7428" max="7428" width="5.42578125" style="46" customWidth="1"/>
    <col min="7429" max="7429" width="34" style="46" customWidth="1"/>
    <col min="7430" max="7430" width="3.28515625" style="46" customWidth="1"/>
    <col min="7431" max="7431" width="19.85546875" style="46" customWidth="1"/>
    <col min="7432" max="7432" width="19.42578125" style="46" customWidth="1"/>
    <col min="7433" max="7433" width="20.7109375" style="46" customWidth="1"/>
    <col min="7434" max="7434" width="18.140625" style="46" customWidth="1"/>
    <col min="7435" max="7435" width="18.28515625" style="46" customWidth="1"/>
    <col min="7436" max="7437" width="18.85546875" style="46" customWidth="1"/>
    <col min="7438" max="7438" width="17.7109375" style="46" customWidth="1"/>
    <col min="7439" max="7458" width="20.7109375" style="46" customWidth="1"/>
    <col min="7459" max="7679" width="9.140625" style="46"/>
    <col min="7680" max="7680" width="8.5703125" style="46" customWidth="1"/>
    <col min="7681" max="7681" width="30.7109375" style="46" customWidth="1"/>
    <col min="7682" max="7682" width="7.85546875" style="46" bestFit="1" customWidth="1"/>
    <col min="7683" max="7683" width="2.85546875" style="46" customWidth="1"/>
    <col min="7684" max="7684" width="5.42578125" style="46" customWidth="1"/>
    <col min="7685" max="7685" width="34" style="46" customWidth="1"/>
    <col min="7686" max="7686" width="3.28515625" style="46" customWidth="1"/>
    <col min="7687" max="7687" width="19.85546875" style="46" customWidth="1"/>
    <col min="7688" max="7688" width="19.42578125" style="46" customWidth="1"/>
    <col min="7689" max="7689" width="20.7109375" style="46" customWidth="1"/>
    <col min="7690" max="7690" width="18.140625" style="46" customWidth="1"/>
    <col min="7691" max="7691" width="18.28515625" style="46" customWidth="1"/>
    <col min="7692" max="7693" width="18.85546875" style="46" customWidth="1"/>
    <col min="7694" max="7694" width="17.7109375" style="46" customWidth="1"/>
    <col min="7695" max="7714" width="20.7109375" style="46" customWidth="1"/>
    <col min="7715" max="7935" width="9.140625" style="46"/>
    <col min="7936" max="7936" width="8.5703125" style="46" customWidth="1"/>
    <col min="7937" max="7937" width="30.7109375" style="46" customWidth="1"/>
    <col min="7938" max="7938" width="7.85546875" style="46" bestFit="1" customWidth="1"/>
    <col min="7939" max="7939" width="2.85546875" style="46" customWidth="1"/>
    <col min="7940" max="7940" width="5.42578125" style="46" customWidth="1"/>
    <col min="7941" max="7941" width="34" style="46" customWidth="1"/>
    <col min="7942" max="7942" width="3.28515625" style="46" customWidth="1"/>
    <col min="7943" max="7943" width="19.85546875" style="46" customWidth="1"/>
    <col min="7944" max="7944" width="19.42578125" style="46" customWidth="1"/>
    <col min="7945" max="7945" width="20.7109375" style="46" customWidth="1"/>
    <col min="7946" max="7946" width="18.140625" style="46" customWidth="1"/>
    <col min="7947" max="7947" width="18.28515625" style="46" customWidth="1"/>
    <col min="7948" max="7949" width="18.85546875" style="46" customWidth="1"/>
    <col min="7950" max="7950" width="17.7109375" style="46" customWidth="1"/>
    <col min="7951" max="7970" width="20.7109375" style="46" customWidth="1"/>
    <col min="7971" max="8191" width="9.140625" style="46"/>
    <col min="8192" max="8192" width="8.5703125" style="46" customWidth="1"/>
    <col min="8193" max="8193" width="30.7109375" style="46" customWidth="1"/>
    <col min="8194" max="8194" width="7.85546875" style="46" bestFit="1" customWidth="1"/>
    <col min="8195" max="8195" width="2.85546875" style="46" customWidth="1"/>
    <col min="8196" max="8196" width="5.42578125" style="46" customWidth="1"/>
    <col min="8197" max="8197" width="34" style="46" customWidth="1"/>
    <col min="8198" max="8198" width="3.28515625" style="46" customWidth="1"/>
    <col min="8199" max="8199" width="19.85546875" style="46" customWidth="1"/>
    <col min="8200" max="8200" width="19.42578125" style="46" customWidth="1"/>
    <col min="8201" max="8201" width="20.7109375" style="46" customWidth="1"/>
    <col min="8202" max="8202" width="18.140625" style="46" customWidth="1"/>
    <col min="8203" max="8203" width="18.28515625" style="46" customWidth="1"/>
    <col min="8204" max="8205" width="18.85546875" style="46" customWidth="1"/>
    <col min="8206" max="8206" width="17.7109375" style="46" customWidth="1"/>
    <col min="8207" max="8226" width="20.7109375" style="46" customWidth="1"/>
    <col min="8227" max="8447" width="9.140625" style="46"/>
    <col min="8448" max="8448" width="8.5703125" style="46" customWidth="1"/>
    <col min="8449" max="8449" width="30.7109375" style="46" customWidth="1"/>
    <col min="8450" max="8450" width="7.85546875" style="46" bestFit="1" customWidth="1"/>
    <col min="8451" max="8451" width="2.85546875" style="46" customWidth="1"/>
    <col min="8452" max="8452" width="5.42578125" style="46" customWidth="1"/>
    <col min="8453" max="8453" width="34" style="46" customWidth="1"/>
    <col min="8454" max="8454" width="3.28515625" style="46" customWidth="1"/>
    <col min="8455" max="8455" width="19.85546875" style="46" customWidth="1"/>
    <col min="8456" max="8456" width="19.42578125" style="46" customWidth="1"/>
    <col min="8457" max="8457" width="20.7109375" style="46" customWidth="1"/>
    <col min="8458" max="8458" width="18.140625" style="46" customWidth="1"/>
    <col min="8459" max="8459" width="18.28515625" style="46" customWidth="1"/>
    <col min="8460" max="8461" width="18.85546875" style="46" customWidth="1"/>
    <col min="8462" max="8462" width="17.7109375" style="46" customWidth="1"/>
    <col min="8463" max="8482" width="20.7109375" style="46" customWidth="1"/>
    <col min="8483" max="8703" width="9.140625" style="46"/>
    <col min="8704" max="8704" width="8.5703125" style="46" customWidth="1"/>
    <col min="8705" max="8705" width="30.7109375" style="46" customWidth="1"/>
    <col min="8706" max="8706" width="7.85546875" style="46" bestFit="1" customWidth="1"/>
    <col min="8707" max="8707" width="2.85546875" style="46" customWidth="1"/>
    <col min="8708" max="8708" width="5.42578125" style="46" customWidth="1"/>
    <col min="8709" max="8709" width="34" style="46" customWidth="1"/>
    <col min="8710" max="8710" width="3.28515625" style="46" customWidth="1"/>
    <col min="8711" max="8711" width="19.85546875" style="46" customWidth="1"/>
    <col min="8712" max="8712" width="19.42578125" style="46" customWidth="1"/>
    <col min="8713" max="8713" width="20.7109375" style="46" customWidth="1"/>
    <col min="8714" max="8714" width="18.140625" style="46" customWidth="1"/>
    <col min="8715" max="8715" width="18.28515625" style="46" customWidth="1"/>
    <col min="8716" max="8717" width="18.85546875" style="46" customWidth="1"/>
    <col min="8718" max="8718" width="17.7109375" style="46" customWidth="1"/>
    <col min="8719" max="8738" width="20.7109375" style="46" customWidth="1"/>
    <col min="8739" max="8959" width="9.140625" style="46"/>
    <col min="8960" max="8960" width="8.5703125" style="46" customWidth="1"/>
    <col min="8961" max="8961" width="30.7109375" style="46" customWidth="1"/>
    <col min="8962" max="8962" width="7.85546875" style="46" bestFit="1" customWidth="1"/>
    <col min="8963" max="8963" width="2.85546875" style="46" customWidth="1"/>
    <col min="8964" max="8964" width="5.42578125" style="46" customWidth="1"/>
    <col min="8965" max="8965" width="34" style="46" customWidth="1"/>
    <col min="8966" max="8966" width="3.28515625" style="46" customWidth="1"/>
    <col min="8967" max="8967" width="19.85546875" style="46" customWidth="1"/>
    <col min="8968" max="8968" width="19.42578125" style="46" customWidth="1"/>
    <col min="8969" max="8969" width="20.7109375" style="46" customWidth="1"/>
    <col min="8970" max="8970" width="18.140625" style="46" customWidth="1"/>
    <col min="8971" max="8971" width="18.28515625" style="46" customWidth="1"/>
    <col min="8972" max="8973" width="18.85546875" style="46" customWidth="1"/>
    <col min="8974" max="8974" width="17.7109375" style="46" customWidth="1"/>
    <col min="8975" max="8994" width="20.7109375" style="46" customWidth="1"/>
    <col min="8995" max="9215" width="9.140625" style="46"/>
    <col min="9216" max="9216" width="8.5703125" style="46" customWidth="1"/>
    <col min="9217" max="9217" width="30.7109375" style="46" customWidth="1"/>
    <col min="9218" max="9218" width="7.85546875" style="46" bestFit="1" customWidth="1"/>
    <col min="9219" max="9219" width="2.85546875" style="46" customWidth="1"/>
    <col min="9220" max="9220" width="5.42578125" style="46" customWidth="1"/>
    <col min="9221" max="9221" width="34" style="46" customWidth="1"/>
    <col min="9222" max="9222" width="3.28515625" style="46" customWidth="1"/>
    <col min="9223" max="9223" width="19.85546875" style="46" customWidth="1"/>
    <col min="9224" max="9224" width="19.42578125" style="46" customWidth="1"/>
    <col min="9225" max="9225" width="20.7109375" style="46" customWidth="1"/>
    <col min="9226" max="9226" width="18.140625" style="46" customWidth="1"/>
    <col min="9227" max="9227" width="18.28515625" style="46" customWidth="1"/>
    <col min="9228" max="9229" width="18.85546875" style="46" customWidth="1"/>
    <col min="9230" max="9230" width="17.7109375" style="46" customWidth="1"/>
    <col min="9231" max="9250" width="20.7109375" style="46" customWidth="1"/>
    <col min="9251" max="9471" width="9.140625" style="46"/>
    <col min="9472" max="9472" width="8.5703125" style="46" customWidth="1"/>
    <col min="9473" max="9473" width="30.7109375" style="46" customWidth="1"/>
    <col min="9474" max="9474" width="7.85546875" style="46" bestFit="1" customWidth="1"/>
    <col min="9475" max="9475" width="2.85546875" style="46" customWidth="1"/>
    <col min="9476" max="9476" width="5.42578125" style="46" customWidth="1"/>
    <col min="9477" max="9477" width="34" style="46" customWidth="1"/>
    <col min="9478" max="9478" width="3.28515625" style="46" customWidth="1"/>
    <col min="9479" max="9479" width="19.85546875" style="46" customWidth="1"/>
    <col min="9480" max="9480" width="19.42578125" style="46" customWidth="1"/>
    <col min="9481" max="9481" width="20.7109375" style="46" customWidth="1"/>
    <col min="9482" max="9482" width="18.140625" style="46" customWidth="1"/>
    <col min="9483" max="9483" width="18.28515625" style="46" customWidth="1"/>
    <col min="9484" max="9485" width="18.85546875" style="46" customWidth="1"/>
    <col min="9486" max="9486" width="17.7109375" style="46" customWidth="1"/>
    <col min="9487" max="9506" width="20.7109375" style="46" customWidth="1"/>
    <col min="9507" max="9727" width="9.140625" style="46"/>
    <col min="9728" max="9728" width="8.5703125" style="46" customWidth="1"/>
    <col min="9729" max="9729" width="30.7109375" style="46" customWidth="1"/>
    <col min="9730" max="9730" width="7.85546875" style="46" bestFit="1" customWidth="1"/>
    <col min="9731" max="9731" width="2.85546875" style="46" customWidth="1"/>
    <col min="9732" max="9732" width="5.42578125" style="46" customWidth="1"/>
    <col min="9733" max="9733" width="34" style="46" customWidth="1"/>
    <col min="9734" max="9734" width="3.28515625" style="46" customWidth="1"/>
    <col min="9735" max="9735" width="19.85546875" style="46" customWidth="1"/>
    <col min="9736" max="9736" width="19.42578125" style="46" customWidth="1"/>
    <col min="9737" max="9737" width="20.7109375" style="46" customWidth="1"/>
    <col min="9738" max="9738" width="18.140625" style="46" customWidth="1"/>
    <col min="9739" max="9739" width="18.28515625" style="46" customWidth="1"/>
    <col min="9740" max="9741" width="18.85546875" style="46" customWidth="1"/>
    <col min="9742" max="9742" width="17.7109375" style="46" customWidth="1"/>
    <col min="9743" max="9762" width="20.7109375" style="46" customWidth="1"/>
    <col min="9763" max="9983" width="9.140625" style="46"/>
    <col min="9984" max="9984" width="8.5703125" style="46" customWidth="1"/>
    <col min="9985" max="9985" width="30.7109375" style="46" customWidth="1"/>
    <col min="9986" max="9986" width="7.85546875" style="46" bestFit="1" customWidth="1"/>
    <col min="9987" max="9987" width="2.85546875" style="46" customWidth="1"/>
    <col min="9988" max="9988" width="5.42578125" style="46" customWidth="1"/>
    <col min="9989" max="9989" width="34" style="46" customWidth="1"/>
    <col min="9990" max="9990" width="3.28515625" style="46" customWidth="1"/>
    <col min="9991" max="9991" width="19.85546875" style="46" customWidth="1"/>
    <col min="9992" max="9992" width="19.42578125" style="46" customWidth="1"/>
    <col min="9993" max="9993" width="20.7109375" style="46" customWidth="1"/>
    <col min="9994" max="9994" width="18.140625" style="46" customWidth="1"/>
    <col min="9995" max="9995" width="18.28515625" style="46" customWidth="1"/>
    <col min="9996" max="9997" width="18.85546875" style="46" customWidth="1"/>
    <col min="9998" max="9998" width="17.7109375" style="46" customWidth="1"/>
    <col min="9999" max="10018" width="20.7109375" style="46" customWidth="1"/>
    <col min="10019" max="10239" width="9.140625" style="46"/>
    <col min="10240" max="10240" width="8.5703125" style="46" customWidth="1"/>
    <col min="10241" max="10241" width="30.7109375" style="46" customWidth="1"/>
    <col min="10242" max="10242" width="7.85546875" style="46" bestFit="1" customWidth="1"/>
    <col min="10243" max="10243" width="2.85546875" style="46" customWidth="1"/>
    <col min="10244" max="10244" width="5.42578125" style="46" customWidth="1"/>
    <col min="10245" max="10245" width="34" style="46" customWidth="1"/>
    <col min="10246" max="10246" width="3.28515625" style="46" customWidth="1"/>
    <col min="10247" max="10247" width="19.85546875" style="46" customWidth="1"/>
    <col min="10248" max="10248" width="19.42578125" style="46" customWidth="1"/>
    <col min="10249" max="10249" width="20.7109375" style="46" customWidth="1"/>
    <col min="10250" max="10250" width="18.140625" style="46" customWidth="1"/>
    <col min="10251" max="10251" width="18.28515625" style="46" customWidth="1"/>
    <col min="10252" max="10253" width="18.85546875" style="46" customWidth="1"/>
    <col min="10254" max="10254" width="17.7109375" style="46" customWidth="1"/>
    <col min="10255" max="10274" width="20.7109375" style="46" customWidth="1"/>
    <col min="10275" max="10495" width="9.140625" style="46"/>
    <col min="10496" max="10496" width="8.5703125" style="46" customWidth="1"/>
    <col min="10497" max="10497" width="30.7109375" style="46" customWidth="1"/>
    <col min="10498" max="10498" width="7.85546875" style="46" bestFit="1" customWidth="1"/>
    <col min="10499" max="10499" width="2.85546875" style="46" customWidth="1"/>
    <col min="10500" max="10500" width="5.42578125" style="46" customWidth="1"/>
    <col min="10501" max="10501" width="34" style="46" customWidth="1"/>
    <col min="10502" max="10502" width="3.28515625" style="46" customWidth="1"/>
    <col min="10503" max="10503" width="19.85546875" style="46" customWidth="1"/>
    <col min="10504" max="10504" width="19.42578125" style="46" customWidth="1"/>
    <col min="10505" max="10505" width="20.7109375" style="46" customWidth="1"/>
    <col min="10506" max="10506" width="18.140625" style="46" customWidth="1"/>
    <col min="10507" max="10507" width="18.28515625" style="46" customWidth="1"/>
    <col min="10508" max="10509" width="18.85546875" style="46" customWidth="1"/>
    <col min="10510" max="10510" width="17.7109375" style="46" customWidth="1"/>
    <col min="10511" max="10530" width="20.7109375" style="46" customWidth="1"/>
    <col min="10531" max="10751" width="9.140625" style="46"/>
    <col min="10752" max="10752" width="8.5703125" style="46" customWidth="1"/>
    <col min="10753" max="10753" width="30.7109375" style="46" customWidth="1"/>
    <col min="10754" max="10754" width="7.85546875" style="46" bestFit="1" customWidth="1"/>
    <col min="10755" max="10755" width="2.85546875" style="46" customWidth="1"/>
    <col min="10756" max="10756" width="5.42578125" style="46" customWidth="1"/>
    <col min="10757" max="10757" width="34" style="46" customWidth="1"/>
    <col min="10758" max="10758" width="3.28515625" style="46" customWidth="1"/>
    <col min="10759" max="10759" width="19.85546875" style="46" customWidth="1"/>
    <col min="10760" max="10760" width="19.42578125" style="46" customWidth="1"/>
    <col min="10761" max="10761" width="20.7109375" style="46" customWidth="1"/>
    <col min="10762" max="10762" width="18.140625" style="46" customWidth="1"/>
    <col min="10763" max="10763" width="18.28515625" style="46" customWidth="1"/>
    <col min="10764" max="10765" width="18.85546875" style="46" customWidth="1"/>
    <col min="10766" max="10766" width="17.7109375" style="46" customWidth="1"/>
    <col min="10767" max="10786" width="20.7109375" style="46" customWidth="1"/>
    <col min="10787" max="11007" width="9.140625" style="46"/>
    <col min="11008" max="11008" width="8.5703125" style="46" customWidth="1"/>
    <col min="11009" max="11009" width="30.7109375" style="46" customWidth="1"/>
    <col min="11010" max="11010" width="7.85546875" style="46" bestFit="1" customWidth="1"/>
    <col min="11011" max="11011" width="2.85546875" style="46" customWidth="1"/>
    <col min="11012" max="11012" width="5.42578125" style="46" customWidth="1"/>
    <col min="11013" max="11013" width="34" style="46" customWidth="1"/>
    <col min="11014" max="11014" width="3.28515625" style="46" customWidth="1"/>
    <col min="11015" max="11015" width="19.85546875" style="46" customWidth="1"/>
    <col min="11016" max="11016" width="19.42578125" style="46" customWidth="1"/>
    <col min="11017" max="11017" width="20.7109375" style="46" customWidth="1"/>
    <col min="11018" max="11018" width="18.140625" style="46" customWidth="1"/>
    <col min="11019" max="11019" width="18.28515625" style="46" customWidth="1"/>
    <col min="11020" max="11021" width="18.85546875" style="46" customWidth="1"/>
    <col min="11022" max="11022" width="17.7109375" style="46" customWidth="1"/>
    <col min="11023" max="11042" width="20.7109375" style="46" customWidth="1"/>
    <col min="11043" max="11263" width="9.140625" style="46"/>
    <col min="11264" max="11264" width="8.5703125" style="46" customWidth="1"/>
    <col min="11265" max="11265" width="30.7109375" style="46" customWidth="1"/>
    <col min="11266" max="11266" width="7.85546875" style="46" bestFit="1" customWidth="1"/>
    <col min="11267" max="11267" width="2.85546875" style="46" customWidth="1"/>
    <col min="11268" max="11268" width="5.42578125" style="46" customWidth="1"/>
    <col min="11269" max="11269" width="34" style="46" customWidth="1"/>
    <col min="11270" max="11270" width="3.28515625" style="46" customWidth="1"/>
    <col min="11271" max="11271" width="19.85546875" style="46" customWidth="1"/>
    <col min="11272" max="11272" width="19.42578125" style="46" customWidth="1"/>
    <col min="11273" max="11273" width="20.7109375" style="46" customWidth="1"/>
    <col min="11274" max="11274" width="18.140625" style="46" customWidth="1"/>
    <col min="11275" max="11275" width="18.28515625" style="46" customWidth="1"/>
    <col min="11276" max="11277" width="18.85546875" style="46" customWidth="1"/>
    <col min="11278" max="11278" width="17.7109375" style="46" customWidth="1"/>
    <col min="11279" max="11298" width="20.7109375" style="46" customWidth="1"/>
    <col min="11299" max="11519" width="9.140625" style="46"/>
    <col min="11520" max="11520" width="8.5703125" style="46" customWidth="1"/>
    <col min="11521" max="11521" width="30.7109375" style="46" customWidth="1"/>
    <col min="11522" max="11522" width="7.85546875" style="46" bestFit="1" customWidth="1"/>
    <col min="11523" max="11523" width="2.85546875" style="46" customWidth="1"/>
    <col min="11524" max="11524" width="5.42578125" style="46" customWidth="1"/>
    <col min="11525" max="11525" width="34" style="46" customWidth="1"/>
    <col min="11526" max="11526" width="3.28515625" style="46" customWidth="1"/>
    <col min="11527" max="11527" width="19.85546875" style="46" customWidth="1"/>
    <col min="11528" max="11528" width="19.42578125" style="46" customWidth="1"/>
    <col min="11529" max="11529" width="20.7109375" style="46" customWidth="1"/>
    <col min="11530" max="11530" width="18.140625" style="46" customWidth="1"/>
    <col min="11531" max="11531" width="18.28515625" style="46" customWidth="1"/>
    <col min="11532" max="11533" width="18.85546875" style="46" customWidth="1"/>
    <col min="11534" max="11534" width="17.7109375" style="46" customWidth="1"/>
    <col min="11535" max="11554" width="20.7109375" style="46" customWidth="1"/>
    <col min="11555" max="11775" width="9.140625" style="46"/>
    <col min="11776" max="11776" width="8.5703125" style="46" customWidth="1"/>
    <col min="11777" max="11777" width="30.7109375" style="46" customWidth="1"/>
    <col min="11778" max="11778" width="7.85546875" style="46" bestFit="1" customWidth="1"/>
    <col min="11779" max="11779" width="2.85546875" style="46" customWidth="1"/>
    <col min="11780" max="11780" width="5.42578125" style="46" customWidth="1"/>
    <col min="11781" max="11781" width="34" style="46" customWidth="1"/>
    <col min="11782" max="11782" width="3.28515625" style="46" customWidth="1"/>
    <col min="11783" max="11783" width="19.85546875" style="46" customWidth="1"/>
    <col min="11784" max="11784" width="19.42578125" style="46" customWidth="1"/>
    <col min="11785" max="11785" width="20.7109375" style="46" customWidth="1"/>
    <col min="11786" max="11786" width="18.140625" style="46" customWidth="1"/>
    <col min="11787" max="11787" width="18.28515625" style="46" customWidth="1"/>
    <col min="11788" max="11789" width="18.85546875" style="46" customWidth="1"/>
    <col min="11790" max="11790" width="17.7109375" style="46" customWidth="1"/>
    <col min="11791" max="11810" width="20.7109375" style="46" customWidth="1"/>
    <col min="11811" max="12031" width="9.140625" style="46"/>
    <col min="12032" max="12032" width="8.5703125" style="46" customWidth="1"/>
    <col min="12033" max="12033" width="30.7109375" style="46" customWidth="1"/>
    <col min="12034" max="12034" width="7.85546875" style="46" bestFit="1" customWidth="1"/>
    <col min="12035" max="12035" width="2.85546875" style="46" customWidth="1"/>
    <col min="12036" max="12036" width="5.42578125" style="46" customWidth="1"/>
    <col min="12037" max="12037" width="34" style="46" customWidth="1"/>
    <col min="12038" max="12038" width="3.28515625" style="46" customWidth="1"/>
    <col min="12039" max="12039" width="19.85546875" style="46" customWidth="1"/>
    <col min="12040" max="12040" width="19.42578125" style="46" customWidth="1"/>
    <col min="12041" max="12041" width="20.7109375" style="46" customWidth="1"/>
    <col min="12042" max="12042" width="18.140625" style="46" customWidth="1"/>
    <col min="12043" max="12043" width="18.28515625" style="46" customWidth="1"/>
    <col min="12044" max="12045" width="18.85546875" style="46" customWidth="1"/>
    <col min="12046" max="12046" width="17.7109375" style="46" customWidth="1"/>
    <col min="12047" max="12066" width="20.7109375" style="46" customWidth="1"/>
    <col min="12067" max="12287" width="9.140625" style="46"/>
    <col min="12288" max="12288" width="8.5703125" style="46" customWidth="1"/>
    <col min="12289" max="12289" width="30.7109375" style="46" customWidth="1"/>
    <col min="12290" max="12290" width="7.85546875" style="46" bestFit="1" customWidth="1"/>
    <col min="12291" max="12291" width="2.85546875" style="46" customWidth="1"/>
    <col min="12292" max="12292" width="5.42578125" style="46" customWidth="1"/>
    <col min="12293" max="12293" width="34" style="46" customWidth="1"/>
    <col min="12294" max="12294" width="3.28515625" style="46" customWidth="1"/>
    <col min="12295" max="12295" width="19.85546875" style="46" customWidth="1"/>
    <col min="12296" max="12296" width="19.42578125" style="46" customWidth="1"/>
    <col min="12297" max="12297" width="20.7109375" style="46" customWidth="1"/>
    <col min="12298" max="12298" width="18.140625" style="46" customWidth="1"/>
    <col min="12299" max="12299" width="18.28515625" style="46" customWidth="1"/>
    <col min="12300" max="12301" width="18.85546875" style="46" customWidth="1"/>
    <col min="12302" max="12302" width="17.7109375" style="46" customWidth="1"/>
    <col min="12303" max="12322" width="20.7109375" style="46" customWidth="1"/>
    <col min="12323" max="12543" width="9.140625" style="46"/>
    <col min="12544" max="12544" width="8.5703125" style="46" customWidth="1"/>
    <col min="12545" max="12545" width="30.7109375" style="46" customWidth="1"/>
    <col min="12546" max="12546" width="7.85546875" style="46" bestFit="1" customWidth="1"/>
    <col min="12547" max="12547" width="2.85546875" style="46" customWidth="1"/>
    <col min="12548" max="12548" width="5.42578125" style="46" customWidth="1"/>
    <col min="12549" max="12549" width="34" style="46" customWidth="1"/>
    <col min="12550" max="12550" width="3.28515625" style="46" customWidth="1"/>
    <col min="12551" max="12551" width="19.85546875" style="46" customWidth="1"/>
    <col min="12552" max="12552" width="19.42578125" style="46" customWidth="1"/>
    <col min="12553" max="12553" width="20.7109375" style="46" customWidth="1"/>
    <col min="12554" max="12554" width="18.140625" style="46" customWidth="1"/>
    <col min="12555" max="12555" width="18.28515625" style="46" customWidth="1"/>
    <col min="12556" max="12557" width="18.85546875" style="46" customWidth="1"/>
    <col min="12558" max="12558" width="17.7109375" style="46" customWidth="1"/>
    <col min="12559" max="12578" width="20.7109375" style="46" customWidth="1"/>
    <col min="12579" max="12799" width="9.140625" style="46"/>
    <col min="12800" max="12800" width="8.5703125" style="46" customWidth="1"/>
    <col min="12801" max="12801" width="30.7109375" style="46" customWidth="1"/>
    <col min="12802" max="12802" width="7.85546875" style="46" bestFit="1" customWidth="1"/>
    <col min="12803" max="12803" width="2.85546875" style="46" customWidth="1"/>
    <col min="12804" max="12804" width="5.42578125" style="46" customWidth="1"/>
    <col min="12805" max="12805" width="34" style="46" customWidth="1"/>
    <col min="12806" max="12806" width="3.28515625" style="46" customWidth="1"/>
    <col min="12807" max="12807" width="19.85546875" style="46" customWidth="1"/>
    <col min="12808" max="12808" width="19.42578125" style="46" customWidth="1"/>
    <col min="12809" max="12809" width="20.7109375" style="46" customWidth="1"/>
    <col min="12810" max="12810" width="18.140625" style="46" customWidth="1"/>
    <col min="12811" max="12811" width="18.28515625" style="46" customWidth="1"/>
    <col min="12812" max="12813" width="18.85546875" style="46" customWidth="1"/>
    <col min="12814" max="12814" width="17.7109375" style="46" customWidth="1"/>
    <col min="12815" max="12834" width="20.7109375" style="46" customWidth="1"/>
    <col min="12835" max="13055" width="9.140625" style="46"/>
    <col min="13056" max="13056" width="8.5703125" style="46" customWidth="1"/>
    <col min="13057" max="13057" width="30.7109375" style="46" customWidth="1"/>
    <col min="13058" max="13058" width="7.85546875" style="46" bestFit="1" customWidth="1"/>
    <col min="13059" max="13059" width="2.85546875" style="46" customWidth="1"/>
    <col min="13060" max="13060" width="5.42578125" style="46" customWidth="1"/>
    <col min="13061" max="13061" width="34" style="46" customWidth="1"/>
    <col min="13062" max="13062" width="3.28515625" style="46" customWidth="1"/>
    <col min="13063" max="13063" width="19.85546875" style="46" customWidth="1"/>
    <col min="13064" max="13064" width="19.42578125" style="46" customWidth="1"/>
    <col min="13065" max="13065" width="20.7109375" style="46" customWidth="1"/>
    <col min="13066" max="13066" width="18.140625" style="46" customWidth="1"/>
    <col min="13067" max="13067" width="18.28515625" style="46" customWidth="1"/>
    <col min="13068" max="13069" width="18.85546875" style="46" customWidth="1"/>
    <col min="13070" max="13070" width="17.7109375" style="46" customWidth="1"/>
    <col min="13071" max="13090" width="20.7109375" style="46" customWidth="1"/>
    <col min="13091" max="13311" width="9.140625" style="46"/>
    <col min="13312" max="13312" width="8.5703125" style="46" customWidth="1"/>
    <col min="13313" max="13313" width="30.7109375" style="46" customWidth="1"/>
    <col min="13314" max="13314" width="7.85546875" style="46" bestFit="1" customWidth="1"/>
    <col min="13315" max="13315" width="2.85546875" style="46" customWidth="1"/>
    <col min="13316" max="13316" width="5.42578125" style="46" customWidth="1"/>
    <col min="13317" max="13317" width="34" style="46" customWidth="1"/>
    <col min="13318" max="13318" width="3.28515625" style="46" customWidth="1"/>
    <col min="13319" max="13319" width="19.85546875" style="46" customWidth="1"/>
    <col min="13320" max="13320" width="19.42578125" style="46" customWidth="1"/>
    <col min="13321" max="13321" width="20.7109375" style="46" customWidth="1"/>
    <col min="13322" max="13322" width="18.140625" style="46" customWidth="1"/>
    <col min="13323" max="13323" width="18.28515625" style="46" customWidth="1"/>
    <col min="13324" max="13325" width="18.85546875" style="46" customWidth="1"/>
    <col min="13326" max="13326" width="17.7109375" style="46" customWidth="1"/>
    <col min="13327" max="13346" width="20.7109375" style="46" customWidth="1"/>
    <col min="13347" max="13567" width="9.140625" style="46"/>
    <col min="13568" max="13568" width="8.5703125" style="46" customWidth="1"/>
    <col min="13569" max="13569" width="30.7109375" style="46" customWidth="1"/>
    <col min="13570" max="13570" width="7.85546875" style="46" bestFit="1" customWidth="1"/>
    <col min="13571" max="13571" width="2.85546875" style="46" customWidth="1"/>
    <col min="13572" max="13572" width="5.42578125" style="46" customWidth="1"/>
    <col min="13573" max="13573" width="34" style="46" customWidth="1"/>
    <col min="13574" max="13574" width="3.28515625" style="46" customWidth="1"/>
    <col min="13575" max="13575" width="19.85546875" style="46" customWidth="1"/>
    <col min="13576" max="13576" width="19.42578125" style="46" customWidth="1"/>
    <col min="13577" max="13577" width="20.7109375" style="46" customWidth="1"/>
    <col min="13578" max="13578" width="18.140625" style="46" customWidth="1"/>
    <col min="13579" max="13579" width="18.28515625" style="46" customWidth="1"/>
    <col min="13580" max="13581" width="18.85546875" style="46" customWidth="1"/>
    <col min="13582" max="13582" width="17.7109375" style="46" customWidth="1"/>
    <col min="13583" max="13602" width="20.7109375" style="46" customWidth="1"/>
    <col min="13603" max="13823" width="9.140625" style="46"/>
    <col min="13824" max="13824" width="8.5703125" style="46" customWidth="1"/>
    <col min="13825" max="13825" width="30.7109375" style="46" customWidth="1"/>
    <col min="13826" max="13826" width="7.85546875" style="46" bestFit="1" customWidth="1"/>
    <col min="13827" max="13827" width="2.85546875" style="46" customWidth="1"/>
    <col min="13828" max="13828" width="5.42578125" style="46" customWidth="1"/>
    <col min="13829" max="13829" width="34" style="46" customWidth="1"/>
    <col min="13830" max="13830" width="3.28515625" style="46" customWidth="1"/>
    <col min="13831" max="13831" width="19.85546875" style="46" customWidth="1"/>
    <col min="13832" max="13832" width="19.42578125" style="46" customWidth="1"/>
    <col min="13833" max="13833" width="20.7109375" style="46" customWidth="1"/>
    <col min="13834" max="13834" width="18.140625" style="46" customWidth="1"/>
    <col min="13835" max="13835" width="18.28515625" style="46" customWidth="1"/>
    <col min="13836" max="13837" width="18.85546875" style="46" customWidth="1"/>
    <col min="13838" max="13838" width="17.7109375" style="46" customWidth="1"/>
    <col min="13839" max="13858" width="20.7109375" style="46" customWidth="1"/>
    <col min="13859" max="14079" width="9.140625" style="46"/>
    <col min="14080" max="14080" width="8.5703125" style="46" customWidth="1"/>
    <col min="14081" max="14081" width="30.7109375" style="46" customWidth="1"/>
    <col min="14082" max="14082" width="7.85546875" style="46" bestFit="1" customWidth="1"/>
    <col min="14083" max="14083" width="2.85546875" style="46" customWidth="1"/>
    <col min="14084" max="14084" width="5.42578125" style="46" customWidth="1"/>
    <col min="14085" max="14085" width="34" style="46" customWidth="1"/>
    <col min="14086" max="14086" width="3.28515625" style="46" customWidth="1"/>
    <col min="14087" max="14087" width="19.85546875" style="46" customWidth="1"/>
    <col min="14088" max="14088" width="19.42578125" style="46" customWidth="1"/>
    <col min="14089" max="14089" width="20.7109375" style="46" customWidth="1"/>
    <col min="14090" max="14090" width="18.140625" style="46" customWidth="1"/>
    <col min="14091" max="14091" width="18.28515625" style="46" customWidth="1"/>
    <col min="14092" max="14093" width="18.85546875" style="46" customWidth="1"/>
    <col min="14094" max="14094" width="17.7109375" style="46" customWidth="1"/>
    <col min="14095" max="14114" width="20.7109375" style="46" customWidth="1"/>
    <col min="14115" max="14335" width="9.140625" style="46"/>
    <col min="14336" max="14336" width="8.5703125" style="46" customWidth="1"/>
    <col min="14337" max="14337" width="30.7109375" style="46" customWidth="1"/>
    <col min="14338" max="14338" width="7.85546875" style="46" bestFit="1" customWidth="1"/>
    <col min="14339" max="14339" width="2.85546875" style="46" customWidth="1"/>
    <col min="14340" max="14340" width="5.42578125" style="46" customWidth="1"/>
    <col min="14341" max="14341" width="34" style="46" customWidth="1"/>
    <col min="14342" max="14342" width="3.28515625" style="46" customWidth="1"/>
    <col min="14343" max="14343" width="19.85546875" style="46" customWidth="1"/>
    <col min="14344" max="14344" width="19.42578125" style="46" customWidth="1"/>
    <col min="14345" max="14345" width="20.7109375" style="46" customWidth="1"/>
    <col min="14346" max="14346" width="18.140625" style="46" customWidth="1"/>
    <col min="14347" max="14347" width="18.28515625" style="46" customWidth="1"/>
    <col min="14348" max="14349" width="18.85546875" style="46" customWidth="1"/>
    <col min="14350" max="14350" width="17.7109375" style="46" customWidth="1"/>
    <col min="14351" max="14370" width="20.7109375" style="46" customWidth="1"/>
    <col min="14371" max="14591" width="9.140625" style="46"/>
    <col min="14592" max="14592" width="8.5703125" style="46" customWidth="1"/>
    <col min="14593" max="14593" width="30.7109375" style="46" customWidth="1"/>
    <col min="14594" max="14594" width="7.85546875" style="46" bestFit="1" customWidth="1"/>
    <col min="14595" max="14595" width="2.85546875" style="46" customWidth="1"/>
    <col min="14596" max="14596" width="5.42578125" style="46" customWidth="1"/>
    <col min="14597" max="14597" width="34" style="46" customWidth="1"/>
    <col min="14598" max="14598" width="3.28515625" style="46" customWidth="1"/>
    <col min="14599" max="14599" width="19.85546875" style="46" customWidth="1"/>
    <col min="14600" max="14600" width="19.42578125" style="46" customWidth="1"/>
    <col min="14601" max="14601" width="20.7109375" style="46" customWidth="1"/>
    <col min="14602" max="14602" width="18.140625" style="46" customWidth="1"/>
    <col min="14603" max="14603" width="18.28515625" style="46" customWidth="1"/>
    <col min="14604" max="14605" width="18.85546875" style="46" customWidth="1"/>
    <col min="14606" max="14606" width="17.7109375" style="46" customWidth="1"/>
    <col min="14607" max="14626" width="20.7109375" style="46" customWidth="1"/>
    <col min="14627" max="14847" width="9.140625" style="46"/>
    <col min="14848" max="14848" width="8.5703125" style="46" customWidth="1"/>
    <col min="14849" max="14849" width="30.7109375" style="46" customWidth="1"/>
    <col min="14850" max="14850" width="7.85546875" style="46" bestFit="1" customWidth="1"/>
    <col min="14851" max="14851" width="2.85546875" style="46" customWidth="1"/>
    <col min="14852" max="14852" width="5.42578125" style="46" customWidth="1"/>
    <col min="14853" max="14853" width="34" style="46" customWidth="1"/>
    <col min="14854" max="14854" width="3.28515625" style="46" customWidth="1"/>
    <col min="14855" max="14855" width="19.85546875" style="46" customWidth="1"/>
    <col min="14856" max="14856" width="19.42578125" style="46" customWidth="1"/>
    <col min="14857" max="14857" width="20.7109375" style="46" customWidth="1"/>
    <col min="14858" max="14858" width="18.140625" style="46" customWidth="1"/>
    <col min="14859" max="14859" width="18.28515625" style="46" customWidth="1"/>
    <col min="14860" max="14861" width="18.85546875" style="46" customWidth="1"/>
    <col min="14862" max="14862" width="17.7109375" style="46" customWidth="1"/>
    <col min="14863" max="14882" width="20.7109375" style="46" customWidth="1"/>
    <col min="14883" max="15103" width="9.140625" style="46"/>
    <col min="15104" max="15104" width="8.5703125" style="46" customWidth="1"/>
    <col min="15105" max="15105" width="30.7109375" style="46" customWidth="1"/>
    <col min="15106" max="15106" width="7.85546875" style="46" bestFit="1" customWidth="1"/>
    <col min="15107" max="15107" width="2.85546875" style="46" customWidth="1"/>
    <col min="15108" max="15108" width="5.42578125" style="46" customWidth="1"/>
    <col min="15109" max="15109" width="34" style="46" customWidth="1"/>
    <col min="15110" max="15110" width="3.28515625" style="46" customWidth="1"/>
    <col min="15111" max="15111" width="19.85546875" style="46" customWidth="1"/>
    <col min="15112" max="15112" width="19.42578125" style="46" customWidth="1"/>
    <col min="15113" max="15113" width="20.7109375" style="46" customWidth="1"/>
    <col min="15114" max="15114" width="18.140625" style="46" customWidth="1"/>
    <col min="15115" max="15115" width="18.28515625" style="46" customWidth="1"/>
    <col min="15116" max="15117" width="18.85546875" style="46" customWidth="1"/>
    <col min="15118" max="15118" width="17.7109375" style="46" customWidth="1"/>
    <col min="15119" max="15138" width="20.7109375" style="46" customWidth="1"/>
    <col min="15139" max="15359" width="9.140625" style="46"/>
    <col min="15360" max="15360" width="8.5703125" style="46" customWidth="1"/>
    <col min="15361" max="15361" width="30.7109375" style="46" customWidth="1"/>
    <col min="15362" max="15362" width="7.85546875" style="46" bestFit="1" customWidth="1"/>
    <col min="15363" max="15363" width="2.85546875" style="46" customWidth="1"/>
    <col min="15364" max="15364" width="5.42578125" style="46" customWidth="1"/>
    <col min="15365" max="15365" width="34" style="46" customWidth="1"/>
    <col min="15366" max="15366" width="3.28515625" style="46" customWidth="1"/>
    <col min="15367" max="15367" width="19.85546875" style="46" customWidth="1"/>
    <col min="15368" max="15368" width="19.42578125" style="46" customWidth="1"/>
    <col min="15369" max="15369" width="20.7109375" style="46" customWidth="1"/>
    <col min="15370" max="15370" width="18.140625" style="46" customWidth="1"/>
    <col min="15371" max="15371" width="18.28515625" style="46" customWidth="1"/>
    <col min="15372" max="15373" width="18.85546875" style="46" customWidth="1"/>
    <col min="15374" max="15374" width="17.7109375" style="46" customWidth="1"/>
    <col min="15375" max="15394" width="20.7109375" style="46" customWidth="1"/>
    <col min="15395" max="15615" width="9.140625" style="46"/>
    <col min="15616" max="15616" width="8.5703125" style="46" customWidth="1"/>
    <col min="15617" max="15617" width="30.7109375" style="46" customWidth="1"/>
    <col min="15618" max="15618" width="7.85546875" style="46" bestFit="1" customWidth="1"/>
    <col min="15619" max="15619" width="2.85546875" style="46" customWidth="1"/>
    <col min="15620" max="15620" width="5.42578125" style="46" customWidth="1"/>
    <col min="15621" max="15621" width="34" style="46" customWidth="1"/>
    <col min="15622" max="15622" width="3.28515625" style="46" customWidth="1"/>
    <col min="15623" max="15623" width="19.85546875" style="46" customWidth="1"/>
    <col min="15624" max="15624" width="19.42578125" style="46" customWidth="1"/>
    <col min="15625" max="15625" width="20.7109375" style="46" customWidth="1"/>
    <col min="15626" max="15626" width="18.140625" style="46" customWidth="1"/>
    <col min="15627" max="15627" width="18.28515625" style="46" customWidth="1"/>
    <col min="15628" max="15629" width="18.85546875" style="46" customWidth="1"/>
    <col min="15630" max="15630" width="17.7109375" style="46" customWidth="1"/>
    <col min="15631" max="15650" width="20.7109375" style="46" customWidth="1"/>
    <col min="15651" max="15871" width="9.140625" style="46"/>
    <col min="15872" max="15872" width="8.5703125" style="46" customWidth="1"/>
    <col min="15873" max="15873" width="30.7109375" style="46" customWidth="1"/>
    <col min="15874" max="15874" width="7.85546875" style="46" bestFit="1" customWidth="1"/>
    <col min="15875" max="15875" width="2.85546875" style="46" customWidth="1"/>
    <col min="15876" max="15876" width="5.42578125" style="46" customWidth="1"/>
    <col min="15877" max="15877" width="34" style="46" customWidth="1"/>
    <col min="15878" max="15878" width="3.28515625" style="46" customWidth="1"/>
    <col min="15879" max="15879" width="19.85546875" style="46" customWidth="1"/>
    <col min="15880" max="15880" width="19.42578125" style="46" customWidth="1"/>
    <col min="15881" max="15881" width="20.7109375" style="46" customWidth="1"/>
    <col min="15882" max="15882" width="18.140625" style="46" customWidth="1"/>
    <col min="15883" max="15883" width="18.28515625" style="46" customWidth="1"/>
    <col min="15884" max="15885" width="18.85546875" style="46" customWidth="1"/>
    <col min="15886" max="15886" width="17.7109375" style="46" customWidth="1"/>
    <col min="15887" max="15906" width="20.7109375" style="46" customWidth="1"/>
    <col min="15907" max="16127" width="9.140625" style="46"/>
    <col min="16128" max="16128" width="8.5703125" style="46" customWidth="1"/>
    <col min="16129" max="16129" width="30.7109375" style="46" customWidth="1"/>
    <col min="16130" max="16130" width="7.85546875" style="46" bestFit="1" customWidth="1"/>
    <col min="16131" max="16131" width="2.85546875" style="46" customWidth="1"/>
    <col min="16132" max="16132" width="5.42578125" style="46" customWidth="1"/>
    <col min="16133" max="16133" width="34" style="46" customWidth="1"/>
    <col min="16134" max="16134" width="3.28515625" style="46" customWidth="1"/>
    <col min="16135" max="16135" width="19.85546875" style="46" customWidth="1"/>
    <col min="16136" max="16136" width="19.42578125" style="46" customWidth="1"/>
    <col min="16137" max="16137" width="20.7109375" style="46" customWidth="1"/>
    <col min="16138" max="16138" width="18.140625" style="46" customWidth="1"/>
    <col min="16139" max="16139" width="18.28515625" style="46" customWidth="1"/>
    <col min="16140" max="16141" width="18.85546875" style="46" customWidth="1"/>
    <col min="16142" max="16142" width="17.7109375" style="46" customWidth="1"/>
    <col min="16143" max="16162" width="20.7109375" style="46" customWidth="1"/>
    <col min="16163" max="16383" width="9.140625" style="46"/>
    <col min="16384" max="16384" width="9.140625" style="46" customWidth="1"/>
  </cols>
  <sheetData>
    <row r="1" spans="2:50" ht="10.5" customHeight="1" x14ac:dyDescent="0.25"/>
    <row r="2" spans="2:50" ht="13.5" customHeight="1" x14ac:dyDescent="0.4">
      <c r="E2" s="47"/>
      <c r="G2" s="81"/>
      <c r="H2" s="81"/>
      <c r="I2" s="81"/>
      <c r="J2" s="81"/>
      <c r="K2" s="81"/>
      <c r="L2" s="81"/>
      <c r="M2" s="81"/>
      <c r="N2" s="81"/>
      <c r="O2" s="81"/>
      <c r="P2" s="81"/>
      <c r="Q2" s="48"/>
      <c r="R2" s="48"/>
      <c r="S2" s="48"/>
      <c r="T2" s="48"/>
      <c r="U2" s="48"/>
      <c r="V2" s="48"/>
      <c r="W2" s="48"/>
      <c r="X2" s="48"/>
    </row>
    <row r="3" spans="2:50" ht="12" customHeight="1" x14ac:dyDescent="0.4">
      <c r="E3" s="47"/>
      <c r="G3" s="70"/>
      <c r="H3" s="70"/>
      <c r="I3" s="70"/>
      <c r="J3" s="70"/>
      <c r="K3" s="70"/>
      <c r="L3" s="70"/>
      <c r="M3" s="70"/>
      <c r="N3" s="70"/>
      <c r="O3" s="70"/>
      <c r="P3" s="70"/>
      <c r="Q3" s="48"/>
      <c r="R3" s="48"/>
      <c r="S3" s="48"/>
      <c r="T3" s="48"/>
      <c r="U3" s="48"/>
      <c r="V3" s="48"/>
      <c r="W3" s="48"/>
      <c r="X3" s="48"/>
    </row>
    <row r="4" spans="2:50" x14ac:dyDescent="0.25">
      <c r="D4" s="54"/>
      <c r="E4" s="47"/>
      <c r="F4" s="49"/>
      <c r="G4" s="82" t="s">
        <v>34</v>
      </c>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2:50" ht="18.75" x14ac:dyDescent="0.3">
      <c r="D5" s="53" t="s">
        <v>33</v>
      </c>
      <c r="E5" s="47" t="s">
        <v>32</v>
      </c>
      <c r="G5" s="60">
        <v>1</v>
      </c>
      <c r="H5" s="60">
        <v>2</v>
      </c>
      <c r="I5" s="60">
        <v>3</v>
      </c>
      <c r="J5" s="60">
        <v>4</v>
      </c>
      <c r="K5" s="60">
        <v>5</v>
      </c>
      <c r="L5" s="61">
        <v>6</v>
      </c>
      <c r="M5" s="61">
        <v>7</v>
      </c>
      <c r="N5" s="61">
        <v>8</v>
      </c>
      <c r="O5" s="61">
        <v>9</v>
      </c>
      <c r="P5" s="61">
        <v>10</v>
      </c>
      <c r="Q5" s="61">
        <v>11</v>
      </c>
      <c r="R5" s="61">
        <v>12</v>
      </c>
      <c r="S5" s="61">
        <v>13</v>
      </c>
      <c r="T5" s="61">
        <v>14</v>
      </c>
      <c r="U5" s="62">
        <v>15</v>
      </c>
      <c r="V5" s="62">
        <v>16</v>
      </c>
      <c r="W5" s="62">
        <v>17</v>
      </c>
      <c r="X5" s="62">
        <v>18</v>
      </c>
      <c r="Y5" s="62">
        <v>19</v>
      </c>
      <c r="Z5" s="62">
        <v>20</v>
      </c>
      <c r="AA5" s="62">
        <v>21</v>
      </c>
      <c r="AB5" s="62">
        <v>22</v>
      </c>
      <c r="AC5" s="62">
        <v>23</v>
      </c>
      <c r="AD5" s="62">
        <v>24</v>
      </c>
      <c r="AE5" s="62">
        <v>25</v>
      </c>
      <c r="AF5" s="62">
        <v>26</v>
      </c>
      <c r="AG5" s="62">
        <v>27</v>
      </c>
      <c r="AH5" s="62">
        <v>28</v>
      </c>
      <c r="AI5" s="62">
        <v>29</v>
      </c>
      <c r="AJ5" s="62">
        <v>30</v>
      </c>
      <c r="AK5" s="62">
        <v>31</v>
      </c>
      <c r="AL5" s="62">
        <v>32</v>
      </c>
      <c r="AM5" s="62">
        <v>33</v>
      </c>
      <c r="AN5" s="62">
        <v>34</v>
      </c>
      <c r="AO5" s="62">
        <v>35</v>
      </c>
      <c r="AP5" s="62">
        <v>36</v>
      </c>
      <c r="AQ5" s="62">
        <v>37</v>
      </c>
      <c r="AR5" s="62">
        <v>38</v>
      </c>
      <c r="AS5" s="62">
        <v>39</v>
      </c>
      <c r="AT5" s="62">
        <v>40</v>
      </c>
      <c r="AU5" s="62">
        <v>41</v>
      </c>
      <c r="AV5" s="62">
        <v>42</v>
      </c>
      <c r="AW5" s="62">
        <v>43</v>
      </c>
      <c r="AX5" s="62">
        <v>44</v>
      </c>
    </row>
    <row r="6" spans="2:50" x14ac:dyDescent="0.25">
      <c r="B6" s="55"/>
      <c r="C6" s="1">
        <f>IFERROR(VLOOKUP(E6,'izin hesabı'!$H$6:$J$38,3,FALSE),0)</f>
        <v>0</v>
      </c>
      <c r="D6" s="56">
        <v>1</v>
      </c>
      <c r="E6" s="63">
        <v>1993</v>
      </c>
      <c r="F6" s="51"/>
      <c r="G6" s="57">
        <v>14</v>
      </c>
      <c r="H6" s="57">
        <v>14</v>
      </c>
      <c r="I6" s="57">
        <v>14</v>
      </c>
      <c r="J6" s="57">
        <v>14</v>
      </c>
      <c r="K6" s="57">
        <v>14</v>
      </c>
      <c r="L6" s="58">
        <v>20</v>
      </c>
      <c r="M6" s="58">
        <v>20</v>
      </c>
      <c r="N6" s="58">
        <v>20</v>
      </c>
      <c r="O6" s="58">
        <v>20</v>
      </c>
      <c r="P6" s="58">
        <v>20</v>
      </c>
      <c r="Q6" s="58">
        <v>20</v>
      </c>
      <c r="R6" s="58">
        <v>20</v>
      </c>
      <c r="S6" s="58">
        <v>20</v>
      </c>
      <c r="T6" s="58">
        <v>20</v>
      </c>
      <c r="U6" s="59">
        <v>26</v>
      </c>
      <c r="V6" s="59">
        <v>26</v>
      </c>
      <c r="W6" s="59">
        <v>26</v>
      </c>
      <c r="X6" s="59">
        <v>26</v>
      </c>
      <c r="Y6" s="59">
        <v>26</v>
      </c>
      <c r="Z6" s="59">
        <v>26</v>
      </c>
      <c r="AA6" s="59">
        <v>26</v>
      </c>
      <c r="AB6" s="59">
        <v>26</v>
      </c>
      <c r="AC6" s="59">
        <v>26</v>
      </c>
      <c r="AD6" s="59">
        <v>26</v>
      </c>
      <c r="AE6" s="59">
        <v>26</v>
      </c>
      <c r="AF6" s="59">
        <v>26</v>
      </c>
      <c r="AG6" s="59">
        <v>26</v>
      </c>
      <c r="AH6" s="59">
        <v>26</v>
      </c>
      <c r="AI6" s="59">
        <v>26</v>
      </c>
      <c r="AJ6" s="59">
        <v>26</v>
      </c>
      <c r="AK6" s="59">
        <v>26</v>
      </c>
      <c r="AL6" s="59">
        <v>26</v>
      </c>
      <c r="AM6" s="59">
        <v>26</v>
      </c>
      <c r="AN6" s="59">
        <v>26</v>
      </c>
      <c r="AO6" s="59">
        <v>26</v>
      </c>
      <c r="AP6" s="59">
        <v>26</v>
      </c>
      <c r="AQ6" s="59">
        <v>26</v>
      </c>
      <c r="AR6" s="59">
        <v>26</v>
      </c>
      <c r="AS6" s="59">
        <v>26</v>
      </c>
      <c r="AT6" s="59">
        <v>26</v>
      </c>
      <c r="AU6" s="59">
        <v>26</v>
      </c>
      <c r="AV6" s="59">
        <v>26</v>
      </c>
      <c r="AW6" s="59">
        <v>26</v>
      </c>
      <c r="AX6" s="59">
        <v>26</v>
      </c>
    </row>
    <row r="7" spans="2:50" x14ac:dyDescent="0.25">
      <c r="B7" s="55"/>
      <c r="C7" s="1">
        <f>IFERROR(VLOOKUP(E7,'izin hesabı'!$H$6:$J$38,3,FALSE),0)</f>
        <v>0</v>
      </c>
      <c r="D7" s="56">
        <f>D6+1</f>
        <v>2</v>
      </c>
      <c r="E7" s="63">
        <v>1994</v>
      </c>
      <c r="F7" s="51"/>
      <c r="G7" s="57">
        <v>14</v>
      </c>
      <c r="H7" s="57">
        <v>14</v>
      </c>
      <c r="I7" s="57">
        <v>14</v>
      </c>
      <c r="J7" s="57">
        <v>14</v>
      </c>
      <c r="K7" s="57">
        <v>14</v>
      </c>
      <c r="L7" s="58">
        <v>20</v>
      </c>
      <c r="M7" s="58">
        <v>20</v>
      </c>
      <c r="N7" s="58">
        <v>20</v>
      </c>
      <c r="O7" s="58">
        <v>20</v>
      </c>
      <c r="P7" s="58">
        <v>20</v>
      </c>
      <c r="Q7" s="58">
        <v>20</v>
      </c>
      <c r="R7" s="58">
        <v>20</v>
      </c>
      <c r="S7" s="58">
        <v>20</v>
      </c>
      <c r="T7" s="58">
        <v>20</v>
      </c>
      <c r="U7" s="59">
        <v>26</v>
      </c>
      <c r="V7" s="59">
        <v>26</v>
      </c>
      <c r="W7" s="59">
        <v>26</v>
      </c>
      <c r="X7" s="59">
        <v>26</v>
      </c>
      <c r="Y7" s="59">
        <v>26</v>
      </c>
      <c r="Z7" s="59">
        <v>26</v>
      </c>
      <c r="AA7" s="59">
        <v>26</v>
      </c>
      <c r="AB7" s="59">
        <v>26</v>
      </c>
      <c r="AC7" s="59">
        <v>26</v>
      </c>
      <c r="AD7" s="59">
        <v>26</v>
      </c>
      <c r="AE7" s="59">
        <v>26</v>
      </c>
      <c r="AF7" s="59">
        <v>26</v>
      </c>
      <c r="AG7" s="59">
        <v>26</v>
      </c>
      <c r="AH7" s="59">
        <v>26</v>
      </c>
      <c r="AI7" s="59">
        <v>26</v>
      </c>
      <c r="AJ7" s="59">
        <v>26</v>
      </c>
      <c r="AK7" s="59">
        <v>26</v>
      </c>
      <c r="AL7" s="59">
        <v>26</v>
      </c>
      <c r="AM7" s="59">
        <v>26</v>
      </c>
      <c r="AN7" s="59">
        <v>26</v>
      </c>
      <c r="AO7" s="59">
        <v>26</v>
      </c>
      <c r="AP7" s="59">
        <v>26</v>
      </c>
      <c r="AQ7" s="59">
        <v>26</v>
      </c>
      <c r="AR7" s="59">
        <v>26</v>
      </c>
      <c r="AS7" s="59">
        <v>26</v>
      </c>
      <c r="AT7" s="59">
        <v>26</v>
      </c>
      <c r="AU7" s="59">
        <v>26</v>
      </c>
      <c r="AV7" s="59">
        <v>26</v>
      </c>
      <c r="AW7" s="59">
        <v>26</v>
      </c>
      <c r="AX7" s="59">
        <v>26</v>
      </c>
    </row>
    <row r="8" spans="2:50" x14ac:dyDescent="0.25">
      <c r="B8" s="55"/>
      <c r="C8" s="1">
        <f>IFERROR(VLOOKUP(E8,'izin hesabı'!$H$6:$J$38,3,FALSE),0)</f>
        <v>0</v>
      </c>
      <c r="D8" s="56">
        <f t="shared" ref="D8:D50" si="0">D7+1</f>
        <v>3</v>
      </c>
      <c r="E8" s="63">
        <v>1995</v>
      </c>
      <c r="F8" s="52"/>
      <c r="G8" s="57">
        <v>14</v>
      </c>
      <c r="H8" s="57">
        <v>14</v>
      </c>
      <c r="I8" s="57">
        <v>14</v>
      </c>
      <c r="J8" s="57">
        <v>14</v>
      </c>
      <c r="K8" s="57">
        <v>14</v>
      </c>
      <c r="L8" s="58">
        <v>20</v>
      </c>
      <c r="M8" s="58">
        <v>20</v>
      </c>
      <c r="N8" s="58">
        <v>20</v>
      </c>
      <c r="O8" s="58">
        <v>20</v>
      </c>
      <c r="P8" s="58">
        <v>20</v>
      </c>
      <c r="Q8" s="58">
        <v>20</v>
      </c>
      <c r="R8" s="58">
        <v>20</v>
      </c>
      <c r="S8" s="58">
        <v>20</v>
      </c>
      <c r="T8" s="58">
        <v>20</v>
      </c>
      <c r="U8" s="59">
        <v>26</v>
      </c>
      <c r="V8" s="59">
        <v>26</v>
      </c>
      <c r="W8" s="59">
        <v>26</v>
      </c>
      <c r="X8" s="59">
        <v>26</v>
      </c>
      <c r="Y8" s="59">
        <v>26</v>
      </c>
      <c r="Z8" s="59">
        <v>26</v>
      </c>
      <c r="AA8" s="59">
        <v>26</v>
      </c>
      <c r="AB8" s="59">
        <v>26</v>
      </c>
      <c r="AC8" s="59">
        <v>26</v>
      </c>
      <c r="AD8" s="59">
        <v>26</v>
      </c>
      <c r="AE8" s="59">
        <v>26</v>
      </c>
      <c r="AF8" s="59">
        <v>26</v>
      </c>
      <c r="AG8" s="59">
        <v>26</v>
      </c>
      <c r="AH8" s="59">
        <v>26</v>
      </c>
      <c r="AI8" s="59">
        <v>26</v>
      </c>
      <c r="AJ8" s="59">
        <v>26</v>
      </c>
      <c r="AK8" s="59">
        <v>26</v>
      </c>
      <c r="AL8" s="59">
        <v>26</v>
      </c>
      <c r="AM8" s="59">
        <v>26</v>
      </c>
      <c r="AN8" s="59">
        <v>26</v>
      </c>
      <c r="AO8" s="59">
        <v>26</v>
      </c>
      <c r="AP8" s="59">
        <v>26</v>
      </c>
      <c r="AQ8" s="59">
        <v>26</v>
      </c>
      <c r="AR8" s="59">
        <v>26</v>
      </c>
      <c r="AS8" s="59">
        <v>26</v>
      </c>
      <c r="AT8" s="59">
        <v>26</v>
      </c>
      <c r="AU8" s="59">
        <v>26</v>
      </c>
      <c r="AV8" s="59">
        <v>26</v>
      </c>
      <c r="AW8" s="59">
        <v>26</v>
      </c>
      <c r="AX8" s="59">
        <v>26</v>
      </c>
    </row>
    <row r="9" spans="2:50" x14ac:dyDescent="0.25">
      <c r="B9" s="55"/>
      <c r="C9" s="1">
        <f>IFERROR(VLOOKUP(E9,'izin hesabı'!$H$6:$J$38,3,FALSE),0)</f>
        <v>0</v>
      </c>
      <c r="D9" s="56">
        <f t="shared" si="0"/>
        <v>4</v>
      </c>
      <c r="E9" s="63">
        <v>1996</v>
      </c>
      <c r="F9" s="51"/>
      <c r="G9" s="57">
        <v>14</v>
      </c>
      <c r="H9" s="57">
        <v>14</v>
      </c>
      <c r="I9" s="57">
        <v>14</v>
      </c>
      <c r="J9" s="57">
        <v>14</v>
      </c>
      <c r="K9" s="57">
        <v>14</v>
      </c>
      <c r="L9" s="58">
        <v>20</v>
      </c>
      <c r="M9" s="58">
        <v>20</v>
      </c>
      <c r="N9" s="58">
        <v>20</v>
      </c>
      <c r="O9" s="58">
        <v>20</v>
      </c>
      <c r="P9" s="58">
        <v>20</v>
      </c>
      <c r="Q9" s="58">
        <v>20</v>
      </c>
      <c r="R9" s="58">
        <v>20</v>
      </c>
      <c r="S9" s="58">
        <v>20</v>
      </c>
      <c r="T9" s="58">
        <v>20</v>
      </c>
      <c r="U9" s="59">
        <v>26</v>
      </c>
      <c r="V9" s="59">
        <v>26</v>
      </c>
      <c r="W9" s="59">
        <v>26</v>
      </c>
      <c r="X9" s="59">
        <v>26</v>
      </c>
      <c r="Y9" s="59">
        <v>26</v>
      </c>
      <c r="Z9" s="59">
        <v>26</v>
      </c>
      <c r="AA9" s="59">
        <v>26</v>
      </c>
      <c r="AB9" s="59">
        <v>26</v>
      </c>
      <c r="AC9" s="59">
        <v>26</v>
      </c>
      <c r="AD9" s="59">
        <v>26</v>
      </c>
      <c r="AE9" s="59">
        <v>26</v>
      </c>
      <c r="AF9" s="59">
        <v>26</v>
      </c>
      <c r="AG9" s="59">
        <v>26</v>
      </c>
      <c r="AH9" s="59">
        <v>26</v>
      </c>
      <c r="AI9" s="59">
        <v>26</v>
      </c>
      <c r="AJ9" s="59">
        <v>26</v>
      </c>
      <c r="AK9" s="59">
        <v>26</v>
      </c>
      <c r="AL9" s="59">
        <v>26</v>
      </c>
      <c r="AM9" s="59">
        <v>26</v>
      </c>
      <c r="AN9" s="59">
        <v>26</v>
      </c>
      <c r="AO9" s="59">
        <v>26</v>
      </c>
      <c r="AP9" s="59">
        <v>26</v>
      </c>
      <c r="AQ9" s="59">
        <v>26</v>
      </c>
      <c r="AR9" s="59">
        <v>26</v>
      </c>
      <c r="AS9" s="59">
        <v>26</v>
      </c>
      <c r="AT9" s="59">
        <v>26</v>
      </c>
      <c r="AU9" s="59">
        <v>26</v>
      </c>
      <c r="AV9" s="59">
        <v>26</v>
      </c>
      <c r="AW9" s="59">
        <v>26</v>
      </c>
      <c r="AX9" s="59">
        <v>26</v>
      </c>
    </row>
    <row r="10" spans="2:50" x14ac:dyDescent="0.25">
      <c r="B10" s="55"/>
      <c r="C10" s="1">
        <f>IFERROR(VLOOKUP(E10,'izin hesabı'!$H$6:$J$38,3,FALSE),0)</f>
        <v>0</v>
      </c>
      <c r="D10" s="56">
        <f t="shared" si="0"/>
        <v>5</v>
      </c>
      <c r="E10" s="63">
        <v>1997</v>
      </c>
      <c r="F10" s="51"/>
      <c r="G10" s="57">
        <v>14</v>
      </c>
      <c r="H10" s="57">
        <v>14</v>
      </c>
      <c r="I10" s="57">
        <v>14</v>
      </c>
      <c r="J10" s="57">
        <v>14</v>
      </c>
      <c r="K10" s="57">
        <v>14</v>
      </c>
      <c r="L10" s="58">
        <v>20</v>
      </c>
      <c r="M10" s="58">
        <v>20</v>
      </c>
      <c r="N10" s="58">
        <v>20</v>
      </c>
      <c r="O10" s="58">
        <v>20</v>
      </c>
      <c r="P10" s="58">
        <v>20</v>
      </c>
      <c r="Q10" s="58">
        <v>20</v>
      </c>
      <c r="R10" s="58">
        <v>20</v>
      </c>
      <c r="S10" s="58">
        <v>20</v>
      </c>
      <c r="T10" s="58">
        <v>20</v>
      </c>
      <c r="U10" s="59">
        <v>26</v>
      </c>
      <c r="V10" s="59">
        <v>26</v>
      </c>
      <c r="W10" s="59">
        <v>26</v>
      </c>
      <c r="X10" s="59">
        <v>26</v>
      </c>
      <c r="Y10" s="59">
        <v>26</v>
      </c>
      <c r="Z10" s="59">
        <v>26</v>
      </c>
      <c r="AA10" s="59">
        <v>26</v>
      </c>
      <c r="AB10" s="59">
        <v>26</v>
      </c>
      <c r="AC10" s="59">
        <v>26</v>
      </c>
      <c r="AD10" s="59">
        <v>26</v>
      </c>
      <c r="AE10" s="59">
        <v>26</v>
      </c>
      <c r="AF10" s="59">
        <v>26</v>
      </c>
      <c r="AG10" s="59">
        <v>26</v>
      </c>
      <c r="AH10" s="59">
        <v>26</v>
      </c>
      <c r="AI10" s="59">
        <v>26</v>
      </c>
      <c r="AJ10" s="59">
        <v>26</v>
      </c>
      <c r="AK10" s="59">
        <v>26</v>
      </c>
      <c r="AL10" s="59">
        <v>26</v>
      </c>
      <c r="AM10" s="59">
        <v>26</v>
      </c>
      <c r="AN10" s="59">
        <v>26</v>
      </c>
      <c r="AO10" s="59">
        <v>26</v>
      </c>
      <c r="AP10" s="59">
        <v>26</v>
      </c>
      <c r="AQ10" s="59">
        <v>26</v>
      </c>
      <c r="AR10" s="59">
        <v>26</v>
      </c>
      <c r="AS10" s="59">
        <v>26</v>
      </c>
      <c r="AT10" s="59">
        <v>26</v>
      </c>
      <c r="AU10" s="59">
        <v>26</v>
      </c>
      <c r="AV10" s="59">
        <v>26</v>
      </c>
      <c r="AW10" s="59">
        <v>26</v>
      </c>
      <c r="AX10" s="59">
        <v>26</v>
      </c>
    </row>
    <row r="11" spans="2:50" x14ac:dyDescent="0.25">
      <c r="B11" s="55"/>
      <c r="C11" s="1">
        <f>IFERROR(VLOOKUP(E11,'izin hesabı'!$H$6:$J$38,3,FALSE),0)</f>
        <v>0</v>
      </c>
      <c r="D11" s="56">
        <f t="shared" si="0"/>
        <v>6</v>
      </c>
      <c r="E11" s="63">
        <v>1998</v>
      </c>
      <c r="F11" s="52"/>
      <c r="G11" s="57">
        <v>14</v>
      </c>
      <c r="H11" s="57">
        <v>14</v>
      </c>
      <c r="I11" s="57">
        <v>14</v>
      </c>
      <c r="J11" s="57">
        <v>14</v>
      </c>
      <c r="K11" s="57">
        <v>14</v>
      </c>
      <c r="L11" s="58">
        <v>20</v>
      </c>
      <c r="M11" s="58">
        <v>20</v>
      </c>
      <c r="N11" s="58">
        <v>20</v>
      </c>
      <c r="O11" s="58">
        <v>20</v>
      </c>
      <c r="P11" s="58">
        <v>20</v>
      </c>
      <c r="Q11" s="58">
        <v>20</v>
      </c>
      <c r="R11" s="58">
        <v>20</v>
      </c>
      <c r="S11" s="58">
        <v>20</v>
      </c>
      <c r="T11" s="58">
        <v>20</v>
      </c>
      <c r="U11" s="59">
        <v>26</v>
      </c>
      <c r="V11" s="59">
        <v>26</v>
      </c>
      <c r="W11" s="59">
        <v>26</v>
      </c>
      <c r="X11" s="59">
        <v>26</v>
      </c>
      <c r="Y11" s="59">
        <v>26</v>
      </c>
      <c r="Z11" s="59">
        <v>26</v>
      </c>
      <c r="AA11" s="59">
        <v>26</v>
      </c>
      <c r="AB11" s="59">
        <v>26</v>
      </c>
      <c r="AC11" s="59">
        <v>26</v>
      </c>
      <c r="AD11" s="59">
        <v>26</v>
      </c>
      <c r="AE11" s="59">
        <v>26</v>
      </c>
      <c r="AF11" s="59">
        <v>26</v>
      </c>
      <c r="AG11" s="59">
        <v>26</v>
      </c>
      <c r="AH11" s="59">
        <v>26</v>
      </c>
      <c r="AI11" s="59">
        <v>26</v>
      </c>
      <c r="AJ11" s="59">
        <v>26</v>
      </c>
      <c r="AK11" s="59">
        <v>26</v>
      </c>
      <c r="AL11" s="59">
        <v>26</v>
      </c>
      <c r="AM11" s="59">
        <v>26</v>
      </c>
      <c r="AN11" s="59">
        <v>26</v>
      </c>
      <c r="AO11" s="59">
        <v>26</v>
      </c>
      <c r="AP11" s="59">
        <v>26</v>
      </c>
      <c r="AQ11" s="59">
        <v>26</v>
      </c>
      <c r="AR11" s="59">
        <v>26</v>
      </c>
      <c r="AS11" s="59">
        <v>26</v>
      </c>
      <c r="AT11" s="59">
        <v>26</v>
      </c>
      <c r="AU11" s="59">
        <v>26</v>
      </c>
      <c r="AV11" s="59">
        <v>26</v>
      </c>
      <c r="AW11" s="59">
        <v>26</v>
      </c>
      <c r="AX11" s="59">
        <v>26</v>
      </c>
    </row>
    <row r="12" spans="2:50" x14ac:dyDescent="0.25">
      <c r="C12" s="1">
        <f>IFERROR(VLOOKUP(E12,'izin hesabı'!$H$6:$J$38,3,FALSE),0)</f>
        <v>0</v>
      </c>
      <c r="D12" s="56">
        <f t="shared" si="0"/>
        <v>7</v>
      </c>
      <c r="E12" s="63">
        <v>1999</v>
      </c>
      <c r="F12" s="51"/>
      <c r="G12" s="57">
        <v>14</v>
      </c>
      <c r="H12" s="57">
        <v>14</v>
      </c>
      <c r="I12" s="57">
        <v>14</v>
      </c>
      <c r="J12" s="57">
        <v>14</v>
      </c>
      <c r="K12" s="57">
        <v>14</v>
      </c>
      <c r="L12" s="58">
        <v>20</v>
      </c>
      <c r="M12" s="58">
        <v>20</v>
      </c>
      <c r="N12" s="58">
        <v>20</v>
      </c>
      <c r="O12" s="58">
        <v>20</v>
      </c>
      <c r="P12" s="58">
        <v>20</v>
      </c>
      <c r="Q12" s="58">
        <v>20</v>
      </c>
      <c r="R12" s="58">
        <v>20</v>
      </c>
      <c r="S12" s="58">
        <v>20</v>
      </c>
      <c r="T12" s="58">
        <v>20</v>
      </c>
      <c r="U12" s="59">
        <v>26</v>
      </c>
      <c r="V12" s="59">
        <v>26</v>
      </c>
      <c r="W12" s="59">
        <v>26</v>
      </c>
      <c r="X12" s="59">
        <v>26</v>
      </c>
      <c r="Y12" s="59">
        <v>26</v>
      </c>
      <c r="Z12" s="59">
        <v>26</v>
      </c>
      <c r="AA12" s="59">
        <v>26</v>
      </c>
      <c r="AB12" s="59">
        <v>26</v>
      </c>
      <c r="AC12" s="59">
        <v>26</v>
      </c>
      <c r="AD12" s="59">
        <v>26</v>
      </c>
      <c r="AE12" s="59">
        <v>26</v>
      </c>
      <c r="AF12" s="59">
        <v>26</v>
      </c>
      <c r="AG12" s="59">
        <v>26</v>
      </c>
      <c r="AH12" s="59">
        <v>26</v>
      </c>
      <c r="AI12" s="59">
        <v>26</v>
      </c>
      <c r="AJ12" s="59">
        <v>26</v>
      </c>
      <c r="AK12" s="59">
        <v>26</v>
      </c>
      <c r="AL12" s="59">
        <v>26</v>
      </c>
      <c r="AM12" s="59">
        <v>26</v>
      </c>
      <c r="AN12" s="59">
        <v>26</v>
      </c>
      <c r="AO12" s="59">
        <v>26</v>
      </c>
      <c r="AP12" s="59">
        <v>26</v>
      </c>
      <c r="AQ12" s="59">
        <v>26</v>
      </c>
      <c r="AR12" s="59">
        <v>26</v>
      </c>
      <c r="AS12" s="59">
        <v>26</v>
      </c>
      <c r="AT12" s="59">
        <v>26</v>
      </c>
      <c r="AU12" s="59">
        <v>26</v>
      </c>
      <c r="AV12" s="59">
        <v>26</v>
      </c>
      <c r="AW12" s="59">
        <v>26</v>
      </c>
      <c r="AX12" s="59">
        <v>26</v>
      </c>
    </row>
    <row r="13" spans="2:50" x14ac:dyDescent="0.25">
      <c r="B13" s="55"/>
      <c r="C13" s="1">
        <f>IFERROR(VLOOKUP(E13,'izin hesabı'!$H$6:$J$38,3,FALSE),0)</f>
        <v>0</v>
      </c>
      <c r="D13" s="56">
        <f t="shared" si="0"/>
        <v>8</v>
      </c>
      <c r="E13" s="63">
        <v>2000</v>
      </c>
      <c r="F13" s="51"/>
      <c r="G13" s="57">
        <v>14</v>
      </c>
      <c r="H13" s="57">
        <v>14</v>
      </c>
      <c r="I13" s="57">
        <v>14</v>
      </c>
      <c r="J13" s="57">
        <v>14</v>
      </c>
      <c r="K13" s="57">
        <v>14</v>
      </c>
      <c r="L13" s="58">
        <v>20</v>
      </c>
      <c r="M13" s="58">
        <v>20</v>
      </c>
      <c r="N13" s="58">
        <v>20</v>
      </c>
      <c r="O13" s="58">
        <v>20</v>
      </c>
      <c r="P13" s="58">
        <v>20</v>
      </c>
      <c r="Q13" s="58">
        <v>20</v>
      </c>
      <c r="R13" s="58">
        <v>20</v>
      </c>
      <c r="S13" s="58">
        <v>20</v>
      </c>
      <c r="T13" s="58">
        <v>20</v>
      </c>
      <c r="U13" s="59">
        <v>26</v>
      </c>
      <c r="V13" s="59">
        <v>26</v>
      </c>
      <c r="W13" s="59">
        <v>26</v>
      </c>
      <c r="X13" s="59">
        <v>26</v>
      </c>
      <c r="Y13" s="59">
        <v>26</v>
      </c>
      <c r="Z13" s="59">
        <v>26</v>
      </c>
      <c r="AA13" s="59">
        <v>26</v>
      </c>
      <c r="AB13" s="59">
        <v>26</v>
      </c>
      <c r="AC13" s="59">
        <v>26</v>
      </c>
      <c r="AD13" s="59">
        <v>26</v>
      </c>
      <c r="AE13" s="59">
        <v>26</v>
      </c>
      <c r="AF13" s="59">
        <v>26</v>
      </c>
      <c r="AG13" s="59">
        <v>26</v>
      </c>
      <c r="AH13" s="59">
        <v>26</v>
      </c>
      <c r="AI13" s="59">
        <v>26</v>
      </c>
      <c r="AJ13" s="59">
        <v>26</v>
      </c>
      <c r="AK13" s="59">
        <v>26</v>
      </c>
      <c r="AL13" s="59">
        <v>26</v>
      </c>
      <c r="AM13" s="59">
        <v>26</v>
      </c>
      <c r="AN13" s="59">
        <v>26</v>
      </c>
      <c r="AO13" s="59">
        <v>26</v>
      </c>
      <c r="AP13" s="59">
        <v>26</v>
      </c>
      <c r="AQ13" s="59">
        <v>26</v>
      </c>
      <c r="AR13" s="59">
        <v>26</v>
      </c>
      <c r="AS13" s="59">
        <v>26</v>
      </c>
      <c r="AT13" s="59">
        <v>26</v>
      </c>
      <c r="AU13" s="59">
        <v>26</v>
      </c>
      <c r="AV13" s="59">
        <v>26</v>
      </c>
      <c r="AW13" s="59">
        <v>26</v>
      </c>
      <c r="AX13" s="59">
        <v>26</v>
      </c>
    </row>
    <row r="14" spans="2:50" x14ac:dyDescent="0.25">
      <c r="B14" s="55"/>
      <c r="C14" s="1">
        <f>IFERROR(VLOOKUP(E14,'izin hesabı'!$H$6:$J$38,3,FALSE),0)</f>
        <v>0</v>
      </c>
      <c r="D14" s="56">
        <f t="shared" si="0"/>
        <v>9</v>
      </c>
      <c r="E14" s="63">
        <v>2001</v>
      </c>
      <c r="F14" s="51"/>
      <c r="G14" s="57">
        <v>14</v>
      </c>
      <c r="H14" s="57">
        <v>14</v>
      </c>
      <c r="I14" s="57">
        <v>14</v>
      </c>
      <c r="J14" s="57">
        <v>14</v>
      </c>
      <c r="K14" s="57">
        <v>14</v>
      </c>
      <c r="L14" s="58">
        <v>20</v>
      </c>
      <c r="M14" s="58">
        <v>20</v>
      </c>
      <c r="N14" s="58">
        <v>20</v>
      </c>
      <c r="O14" s="58">
        <v>20</v>
      </c>
      <c r="P14" s="58">
        <v>20</v>
      </c>
      <c r="Q14" s="58">
        <v>20</v>
      </c>
      <c r="R14" s="58">
        <v>20</v>
      </c>
      <c r="S14" s="58">
        <v>20</v>
      </c>
      <c r="T14" s="58">
        <v>20</v>
      </c>
      <c r="U14" s="59">
        <v>26</v>
      </c>
      <c r="V14" s="59">
        <v>26</v>
      </c>
      <c r="W14" s="59">
        <v>26</v>
      </c>
      <c r="X14" s="59">
        <v>26</v>
      </c>
      <c r="Y14" s="59">
        <v>26</v>
      </c>
      <c r="Z14" s="59">
        <v>26</v>
      </c>
      <c r="AA14" s="59">
        <v>26</v>
      </c>
      <c r="AB14" s="59">
        <v>26</v>
      </c>
      <c r="AC14" s="59">
        <v>26</v>
      </c>
      <c r="AD14" s="59">
        <v>26</v>
      </c>
      <c r="AE14" s="59">
        <v>26</v>
      </c>
      <c r="AF14" s="59">
        <v>26</v>
      </c>
      <c r="AG14" s="59">
        <v>26</v>
      </c>
      <c r="AH14" s="59">
        <v>26</v>
      </c>
      <c r="AI14" s="59">
        <v>26</v>
      </c>
      <c r="AJ14" s="59">
        <v>26</v>
      </c>
      <c r="AK14" s="59">
        <v>26</v>
      </c>
      <c r="AL14" s="59">
        <v>26</v>
      </c>
      <c r="AM14" s="59">
        <v>26</v>
      </c>
      <c r="AN14" s="59">
        <v>26</v>
      </c>
      <c r="AO14" s="59">
        <v>26</v>
      </c>
      <c r="AP14" s="59">
        <v>26</v>
      </c>
      <c r="AQ14" s="59">
        <v>26</v>
      </c>
      <c r="AR14" s="59">
        <v>26</v>
      </c>
      <c r="AS14" s="59">
        <v>26</v>
      </c>
      <c r="AT14" s="59">
        <v>26</v>
      </c>
      <c r="AU14" s="59">
        <v>26</v>
      </c>
      <c r="AV14" s="59">
        <v>26</v>
      </c>
      <c r="AW14" s="59">
        <v>26</v>
      </c>
      <c r="AX14" s="59">
        <v>26</v>
      </c>
    </row>
    <row r="15" spans="2:50" x14ac:dyDescent="0.25">
      <c r="B15" s="55"/>
      <c r="C15" s="1">
        <f>IFERROR(VLOOKUP(E15,'izin hesabı'!$H$6:$J$38,3,FALSE),0)</f>
        <v>0</v>
      </c>
      <c r="D15" s="56">
        <f t="shared" si="0"/>
        <v>10</v>
      </c>
      <c r="E15" s="63">
        <v>2002</v>
      </c>
      <c r="F15" s="51"/>
      <c r="G15" s="57">
        <v>14</v>
      </c>
      <c r="H15" s="57">
        <v>14</v>
      </c>
      <c r="I15" s="57">
        <v>14</v>
      </c>
      <c r="J15" s="57">
        <v>14</v>
      </c>
      <c r="K15" s="57">
        <v>14</v>
      </c>
      <c r="L15" s="58">
        <v>20</v>
      </c>
      <c r="M15" s="58">
        <v>20</v>
      </c>
      <c r="N15" s="58">
        <v>20</v>
      </c>
      <c r="O15" s="58">
        <v>20</v>
      </c>
      <c r="P15" s="58">
        <v>20</v>
      </c>
      <c r="Q15" s="58">
        <v>20</v>
      </c>
      <c r="R15" s="58">
        <v>20</v>
      </c>
      <c r="S15" s="58">
        <v>20</v>
      </c>
      <c r="T15" s="58">
        <v>20</v>
      </c>
      <c r="U15" s="59">
        <v>26</v>
      </c>
      <c r="V15" s="59">
        <v>26</v>
      </c>
      <c r="W15" s="59">
        <v>26</v>
      </c>
      <c r="X15" s="59">
        <v>26</v>
      </c>
      <c r="Y15" s="59">
        <v>26</v>
      </c>
      <c r="Z15" s="59">
        <v>26</v>
      </c>
      <c r="AA15" s="59">
        <v>26</v>
      </c>
      <c r="AB15" s="59">
        <v>26</v>
      </c>
      <c r="AC15" s="59">
        <v>26</v>
      </c>
      <c r="AD15" s="59">
        <v>26</v>
      </c>
      <c r="AE15" s="59">
        <v>26</v>
      </c>
      <c r="AF15" s="59">
        <v>26</v>
      </c>
      <c r="AG15" s="59">
        <v>26</v>
      </c>
      <c r="AH15" s="59">
        <v>26</v>
      </c>
      <c r="AI15" s="59">
        <v>26</v>
      </c>
      <c r="AJ15" s="59">
        <v>26</v>
      </c>
      <c r="AK15" s="59">
        <v>26</v>
      </c>
      <c r="AL15" s="59">
        <v>26</v>
      </c>
      <c r="AM15" s="59">
        <v>26</v>
      </c>
      <c r="AN15" s="59">
        <v>26</v>
      </c>
      <c r="AO15" s="59">
        <v>26</v>
      </c>
      <c r="AP15" s="59">
        <v>26</v>
      </c>
      <c r="AQ15" s="59">
        <v>26</v>
      </c>
      <c r="AR15" s="59">
        <v>26</v>
      </c>
      <c r="AS15" s="59">
        <v>26</v>
      </c>
      <c r="AT15" s="59">
        <v>26</v>
      </c>
      <c r="AU15" s="59">
        <v>26</v>
      </c>
      <c r="AV15" s="59">
        <v>26</v>
      </c>
      <c r="AW15" s="59">
        <v>26</v>
      </c>
      <c r="AX15" s="59">
        <v>26</v>
      </c>
    </row>
    <row r="16" spans="2:50" x14ac:dyDescent="0.25">
      <c r="B16" s="55"/>
      <c r="C16" s="1">
        <f>IFERROR(VLOOKUP(E16,'izin hesabı'!$H$6:$J$38,3,FALSE),0)</f>
        <v>0</v>
      </c>
      <c r="D16" s="56">
        <f t="shared" si="0"/>
        <v>11</v>
      </c>
      <c r="E16" s="63">
        <v>2003</v>
      </c>
      <c r="F16" s="51"/>
      <c r="G16" s="57">
        <v>14</v>
      </c>
      <c r="H16" s="57">
        <v>14</v>
      </c>
      <c r="I16" s="57">
        <v>14</v>
      </c>
      <c r="J16" s="57">
        <v>14</v>
      </c>
      <c r="K16" s="57">
        <v>14</v>
      </c>
      <c r="L16" s="58">
        <v>20</v>
      </c>
      <c r="M16" s="58">
        <v>20</v>
      </c>
      <c r="N16" s="58">
        <v>20</v>
      </c>
      <c r="O16" s="58">
        <v>20</v>
      </c>
      <c r="P16" s="58">
        <v>20</v>
      </c>
      <c r="Q16" s="58">
        <v>20</v>
      </c>
      <c r="R16" s="58">
        <v>20</v>
      </c>
      <c r="S16" s="58">
        <v>20</v>
      </c>
      <c r="T16" s="58">
        <v>20</v>
      </c>
      <c r="U16" s="59">
        <v>26</v>
      </c>
      <c r="V16" s="59">
        <v>26</v>
      </c>
      <c r="W16" s="59">
        <v>26</v>
      </c>
      <c r="X16" s="59">
        <v>26</v>
      </c>
      <c r="Y16" s="59">
        <v>26</v>
      </c>
      <c r="Z16" s="59">
        <v>26</v>
      </c>
      <c r="AA16" s="59">
        <v>26</v>
      </c>
      <c r="AB16" s="59">
        <v>26</v>
      </c>
      <c r="AC16" s="59">
        <v>26</v>
      </c>
      <c r="AD16" s="59">
        <v>26</v>
      </c>
      <c r="AE16" s="59">
        <v>26</v>
      </c>
      <c r="AF16" s="59">
        <v>26</v>
      </c>
      <c r="AG16" s="59">
        <v>26</v>
      </c>
      <c r="AH16" s="59">
        <v>26</v>
      </c>
      <c r="AI16" s="59">
        <v>26</v>
      </c>
      <c r="AJ16" s="59">
        <v>26</v>
      </c>
      <c r="AK16" s="59">
        <v>26</v>
      </c>
      <c r="AL16" s="59">
        <v>26</v>
      </c>
      <c r="AM16" s="59">
        <v>26</v>
      </c>
      <c r="AN16" s="59">
        <v>26</v>
      </c>
      <c r="AO16" s="59">
        <v>26</v>
      </c>
      <c r="AP16" s="59">
        <v>26</v>
      </c>
      <c r="AQ16" s="59">
        <v>26</v>
      </c>
      <c r="AR16" s="59">
        <v>26</v>
      </c>
      <c r="AS16" s="59">
        <v>26</v>
      </c>
      <c r="AT16" s="59">
        <v>26</v>
      </c>
      <c r="AU16" s="59">
        <v>26</v>
      </c>
      <c r="AV16" s="59">
        <v>26</v>
      </c>
      <c r="AW16" s="59">
        <v>26</v>
      </c>
      <c r="AX16" s="59">
        <v>26</v>
      </c>
    </row>
    <row r="17" spans="2:50" x14ac:dyDescent="0.25">
      <c r="B17" s="55"/>
      <c r="C17" s="1">
        <f>IFERROR(VLOOKUP(E17,'izin hesabı'!$H$6:$J$38,3,FALSE),0)</f>
        <v>0</v>
      </c>
      <c r="D17" s="56">
        <f t="shared" si="0"/>
        <v>12</v>
      </c>
      <c r="E17" s="63">
        <v>2004</v>
      </c>
      <c r="F17" s="52"/>
      <c r="G17" s="57">
        <v>14</v>
      </c>
      <c r="H17" s="57">
        <v>14</v>
      </c>
      <c r="I17" s="57">
        <v>14</v>
      </c>
      <c r="J17" s="57">
        <v>14</v>
      </c>
      <c r="K17" s="57">
        <v>14</v>
      </c>
      <c r="L17" s="58">
        <v>20</v>
      </c>
      <c r="M17" s="58">
        <v>20</v>
      </c>
      <c r="N17" s="58">
        <v>20</v>
      </c>
      <c r="O17" s="58">
        <v>20</v>
      </c>
      <c r="P17" s="58">
        <v>20</v>
      </c>
      <c r="Q17" s="58">
        <v>20</v>
      </c>
      <c r="R17" s="58">
        <v>20</v>
      </c>
      <c r="S17" s="58">
        <v>20</v>
      </c>
      <c r="T17" s="58">
        <v>20</v>
      </c>
      <c r="U17" s="59">
        <v>26</v>
      </c>
      <c r="V17" s="59">
        <v>26</v>
      </c>
      <c r="W17" s="59">
        <v>26</v>
      </c>
      <c r="X17" s="59">
        <v>26</v>
      </c>
      <c r="Y17" s="59">
        <v>26</v>
      </c>
      <c r="Z17" s="59">
        <v>26</v>
      </c>
      <c r="AA17" s="59">
        <v>26</v>
      </c>
      <c r="AB17" s="59">
        <v>26</v>
      </c>
      <c r="AC17" s="59">
        <v>26</v>
      </c>
      <c r="AD17" s="59">
        <v>26</v>
      </c>
      <c r="AE17" s="59">
        <v>26</v>
      </c>
      <c r="AF17" s="59">
        <v>26</v>
      </c>
      <c r="AG17" s="59">
        <v>26</v>
      </c>
      <c r="AH17" s="59">
        <v>26</v>
      </c>
      <c r="AI17" s="59">
        <v>26</v>
      </c>
      <c r="AJ17" s="59">
        <v>26</v>
      </c>
      <c r="AK17" s="59">
        <v>26</v>
      </c>
      <c r="AL17" s="59">
        <v>26</v>
      </c>
      <c r="AM17" s="59">
        <v>26</v>
      </c>
      <c r="AN17" s="59">
        <v>26</v>
      </c>
      <c r="AO17" s="59">
        <v>26</v>
      </c>
      <c r="AP17" s="59">
        <v>26</v>
      </c>
      <c r="AQ17" s="59">
        <v>26</v>
      </c>
      <c r="AR17" s="59">
        <v>26</v>
      </c>
      <c r="AS17" s="59">
        <v>26</v>
      </c>
      <c r="AT17" s="59">
        <v>26</v>
      </c>
      <c r="AU17" s="59">
        <v>26</v>
      </c>
      <c r="AV17" s="59">
        <v>26</v>
      </c>
      <c r="AW17" s="59">
        <v>26</v>
      </c>
      <c r="AX17" s="59">
        <v>26</v>
      </c>
    </row>
    <row r="18" spans="2:50" x14ac:dyDescent="0.25">
      <c r="B18" s="55"/>
      <c r="C18" s="1">
        <f>IFERROR(VLOOKUP(E18,'izin hesabı'!$H$6:$J$38,3,FALSE),0)</f>
        <v>0</v>
      </c>
      <c r="D18" s="56">
        <f t="shared" si="0"/>
        <v>13</v>
      </c>
      <c r="E18" s="63">
        <v>2005</v>
      </c>
      <c r="F18" s="51"/>
      <c r="G18" s="57">
        <v>14</v>
      </c>
      <c r="H18" s="57">
        <v>14</v>
      </c>
      <c r="I18" s="57">
        <v>14</v>
      </c>
      <c r="J18" s="57">
        <v>14</v>
      </c>
      <c r="K18" s="57">
        <v>14</v>
      </c>
      <c r="L18" s="58">
        <v>20</v>
      </c>
      <c r="M18" s="58">
        <v>20</v>
      </c>
      <c r="N18" s="58">
        <v>20</v>
      </c>
      <c r="O18" s="58">
        <v>20</v>
      </c>
      <c r="P18" s="58">
        <v>20</v>
      </c>
      <c r="Q18" s="58">
        <v>20</v>
      </c>
      <c r="R18" s="58">
        <v>20</v>
      </c>
      <c r="S18" s="58">
        <v>20</v>
      </c>
      <c r="T18" s="58">
        <v>20</v>
      </c>
      <c r="U18" s="59">
        <v>26</v>
      </c>
      <c r="V18" s="59">
        <v>26</v>
      </c>
      <c r="W18" s="59">
        <v>26</v>
      </c>
      <c r="X18" s="59">
        <v>26</v>
      </c>
      <c r="Y18" s="59">
        <v>26</v>
      </c>
      <c r="Z18" s="59">
        <v>26</v>
      </c>
      <c r="AA18" s="59">
        <v>26</v>
      </c>
      <c r="AB18" s="59">
        <v>26</v>
      </c>
      <c r="AC18" s="59">
        <v>26</v>
      </c>
      <c r="AD18" s="59">
        <v>26</v>
      </c>
      <c r="AE18" s="59">
        <v>26</v>
      </c>
      <c r="AF18" s="59">
        <v>26</v>
      </c>
      <c r="AG18" s="59">
        <v>26</v>
      </c>
      <c r="AH18" s="59">
        <v>26</v>
      </c>
      <c r="AI18" s="59">
        <v>26</v>
      </c>
      <c r="AJ18" s="59">
        <v>26</v>
      </c>
      <c r="AK18" s="59">
        <v>26</v>
      </c>
      <c r="AL18" s="59">
        <v>26</v>
      </c>
      <c r="AM18" s="59">
        <v>26</v>
      </c>
      <c r="AN18" s="59">
        <v>26</v>
      </c>
      <c r="AO18" s="59">
        <v>26</v>
      </c>
      <c r="AP18" s="59">
        <v>26</v>
      </c>
      <c r="AQ18" s="59">
        <v>26</v>
      </c>
      <c r="AR18" s="59">
        <v>26</v>
      </c>
      <c r="AS18" s="59">
        <v>26</v>
      </c>
      <c r="AT18" s="59">
        <v>26</v>
      </c>
      <c r="AU18" s="59">
        <v>26</v>
      </c>
      <c r="AV18" s="59">
        <v>26</v>
      </c>
      <c r="AW18" s="59">
        <v>26</v>
      </c>
      <c r="AX18" s="59">
        <v>26</v>
      </c>
    </row>
    <row r="19" spans="2:50" x14ac:dyDescent="0.25">
      <c r="B19" s="55"/>
      <c r="C19" s="1">
        <f>IFERROR(VLOOKUP(E19,'izin hesabı'!$H$6:$J$38,3,FALSE),0)</f>
        <v>0</v>
      </c>
      <c r="D19" s="56">
        <f t="shared" si="0"/>
        <v>14</v>
      </c>
      <c r="E19" s="63">
        <v>2006</v>
      </c>
      <c r="F19" s="51"/>
      <c r="G19" s="57">
        <v>14</v>
      </c>
      <c r="H19" s="57">
        <v>14</v>
      </c>
      <c r="I19" s="57">
        <v>14</v>
      </c>
      <c r="J19" s="57">
        <v>14</v>
      </c>
      <c r="K19" s="57">
        <v>14</v>
      </c>
      <c r="L19" s="58">
        <v>20</v>
      </c>
      <c r="M19" s="58">
        <v>20</v>
      </c>
      <c r="N19" s="58">
        <v>20</v>
      </c>
      <c r="O19" s="58">
        <v>20</v>
      </c>
      <c r="P19" s="58">
        <v>20</v>
      </c>
      <c r="Q19" s="58">
        <v>20</v>
      </c>
      <c r="R19" s="58">
        <v>20</v>
      </c>
      <c r="S19" s="58">
        <v>20</v>
      </c>
      <c r="T19" s="58">
        <v>20</v>
      </c>
      <c r="U19" s="59">
        <v>26</v>
      </c>
      <c r="V19" s="59">
        <v>26</v>
      </c>
      <c r="W19" s="59">
        <v>26</v>
      </c>
      <c r="X19" s="59">
        <v>26</v>
      </c>
      <c r="Y19" s="59">
        <v>26</v>
      </c>
      <c r="Z19" s="59">
        <v>26</v>
      </c>
      <c r="AA19" s="59">
        <v>26</v>
      </c>
      <c r="AB19" s="59">
        <v>26</v>
      </c>
      <c r="AC19" s="59">
        <v>26</v>
      </c>
      <c r="AD19" s="59">
        <v>26</v>
      </c>
      <c r="AE19" s="59">
        <v>26</v>
      </c>
      <c r="AF19" s="59">
        <v>26</v>
      </c>
      <c r="AG19" s="59">
        <v>26</v>
      </c>
      <c r="AH19" s="59">
        <v>26</v>
      </c>
      <c r="AI19" s="59">
        <v>26</v>
      </c>
      <c r="AJ19" s="59">
        <v>26</v>
      </c>
      <c r="AK19" s="59">
        <v>26</v>
      </c>
      <c r="AL19" s="59">
        <v>26</v>
      </c>
      <c r="AM19" s="59">
        <v>26</v>
      </c>
      <c r="AN19" s="59">
        <v>26</v>
      </c>
      <c r="AO19" s="59">
        <v>26</v>
      </c>
      <c r="AP19" s="59">
        <v>26</v>
      </c>
      <c r="AQ19" s="59">
        <v>26</v>
      </c>
      <c r="AR19" s="59">
        <v>26</v>
      </c>
      <c r="AS19" s="59">
        <v>26</v>
      </c>
      <c r="AT19" s="59">
        <v>26</v>
      </c>
      <c r="AU19" s="59">
        <v>26</v>
      </c>
      <c r="AV19" s="59">
        <v>26</v>
      </c>
      <c r="AW19" s="59">
        <v>26</v>
      </c>
      <c r="AX19" s="59">
        <v>26</v>
      </c>
    </row>
    <row r="20" spans="2:50" x14ac:dyDescent="0.25">
      <c r="B20" s="55"/>
      <c r="C20" s="1">
        <f>IFERROR(VLOOKUP(E20,'izin hesabı'!$H$6:$J$38,3,FALSE),0)</f>
        <v>0</v>
      </c>
      <c r="D20" s="56">
        <f t="shared" si="0"/>
        <v>15</v>
      </c>
      <c r="E20" s="63">
        <v>2007</v>
      </c>
      <c r="F20" s="51"/>
      <c r="G20" s="57">
        <v>14</v>
      </c>
      <c r="H20" s="57">
        <v>14</v>
      </c>
      <c r="I20" s="57">
        <v>14</v>
      </c>
      <c r="J20" s="57">
        <v>14</v>
      </c>
      <c r="K20" s="57">
        <v>14</v>
      </c>
      <c r="L20" s="58">
        <v>20</v>
      </c>
      <c r="M20" s="58">
        <v>20</v>
      </c>
      <c r="N20" s="58">
        <v>20</v>
      </c>
      <c r="O20" s="58">
        <v>20</v>
      </c>
      <c r="P20" s="58">
        <v>20</v>
      </c>
      <c r="Q20" s="58">
        <v>20</v>
      </c>
      <c r="R20" s="58">
        <v>20</v>
      </c>
      <c r="S20" s="58">
        <v>20</v>
      </c>
      <c r="T20" s="58">
        <v>20</v>
      </c>
      <c r="U20" s="59">
        <v>26</v>
      </c>
      <c r="V20" s="59">
        <v>26</v>
      </c>
      <c r="W20" s="59">
        <v>26</v>
      </c>
      <c r="X20" s="59">
        <v>26</v>
      </c>
      <c r="Y20" s="59">
        <v>26</v>
      </c>
      <c r="Z20" s="59">
        <v>26</v>
      </c>
      <c r="AA20" s="59">
        <v>26</v>
      </c>
      <c r="AB20" s="59">
        <v>26</v>
      </c>
      <c r="AC20" s="59">
        <v>26</v>
      </c>
      <c r="AD20" s="59">
        <v>26</v>
      </c>
      <c r="AE20" s="59">
        <v>26</v>
      </c>
      <c r="AF20" s="59">
        <v>26</v>
      </c>
      <c r="AG20" s="59">
        <v>26</v>
      </c>
      <c r="AH20" s="59">
        <v>26</v>
      </c>
      <c r="AI20" s="59">
        <v>26</v>
      </c>
      <c r="AJ20" s="59">
        <v>26</v>
      </c>
      <c r="AK20" s="59">
        <v>26</v>
      </c>
      <c r="AL20" s="59">
        <v>26</v>
      </c>
      <c r="AM20" s="59">
        <v>26</v>
      </c>
      <c r="AN20" s="59">
        <v>26</v>
      </c>
      <c r="AO20" s="59">
        <v>26</v>
      </c>
      <c r="AP20" s="59">
        <v>26</v>
      </c>
      <c r="AQ20" s="59">
        <v>26</v>
      </c>
      <c r="AR20" s="59">
        <v>26</v>
      </c>
      <c r="AS20" s="59">
        <v>26</v>
      </c>
      <c r="AT20" s="59">
        <v>26</v>
      </c>
      <c r="AU20" s="59">
        <v>26</v>
      </c>
      <c r="AV20" s="59">
        <v>26</v>
      </c>
      <c r="AW20" s="59">
        <v>26</v>
      </c>
      <c r="AX20" s="59">
        <v>26</v>
      </c>
    </row>
    <row r="21" spans="2:50" x14ac:dyDescent="0.25">
      <c r="B21" s="55"/>
      <c r="C21" s="1">
        <f>IFERROR(VLOOKUP(E21,'izin hesabı'!$H$6:$J$38,3,FALSE),0)</f>
        <v>0</v>
      </c>
      <c r="D21" s="56">
        <f t="shared" si="0"/>
        <v>16</v>
      </c>
      <c r="E21" s="63">
        <v>2008</v>
      </c>
      <c r="F21" s="51"/>
      <c r="G21" s="57">
        <v>14</v>
      </c>
      <c r="H21" s="57">
        <v>14</v>
      </c>
      <c r="I21" s="57">
        <v>14</v>
      </c>
      <c r="J21" s="57">
        <v>14</v>
      </c>
      <c r="K21" s="57">
        <v>14</v>
      </c>
      <c r="L21" s="58">
        <v>20</v>
      </c>
      <c r="M21" s="58">
        <v>20</v>
      </c>
      <c r="N21" s="58">
        <v>20</v>
      </c>
      <c r="O21" s="58">
        <v>20</v>
      </c>
      <c r="P21" s="58">
        <v>20</v>
      </c>
      <c r="Q21" s="58">
        <v>20</v>
      </c>
      <c r="R21" s="58">
        <v>20</v>
      </c>
      <c r="S21" s="58">
        <v>20</v>
      </c>
      <c r="T21" s="58">
        <v>20</v>
      </c>
      <c r="U21" s="59">
        <v>26</v>
      </c>
      <c r="V21" s="59">
        <v>26</v>
      </c>
      <c r="W21" s="59">
        <v>26</v>
      </c>
      <c r="X21" s="59">
        <v>26</v>
      </c>
      <c r="Y21" s="59">
        <v>26</v>
      </c>
      <c r="Z21" s="59">
        <v>26</v>
      </c>
      <c r="AA21" s="59">
        <v>26</v>
      </c>
      <c r="AB21" s="59">
        <v>26</v>
      </c>
      <c r="AC21" s="59">
        <v>26</v>
      </c>
      <c r="AD21" s="59">
        <v>26</v>
      </c>
      <c r="AE21" s="59">
        <v>26</v>
      </c>
      <c r="AF21" s="59">
        <v>26</v>
      </c>
      <c r="AG21" s="59">
        <v>26</v>
      </c>
      <c r="AH21" s="59">
        <v>26</v>
      </c>
      <c r="AI21" s="59">
        <v>26</v>
      </c>
      <c r="AJ21" s="59">
        <v>26</v>
      </c>
      <c r="AK21" s="59">
        <v>26</v>
      </c>
      <c r="AL21" s="59">
        <v>26</v>
      </c>
      <c r="AM21" s="59">
        <v>26</v>
      </c>
      <c r="AN21" s="59">
        <v>26</v>
      </c>
      <c r="AO21" s="59">
        <v>26</v>
      </c>
      <c r="AP21" s="59">
        <v>26</v>
      </c>
      <c r="AQ21" s="59">
        <v>26</v>
      </c>
      <c r="AR21" s="59">
        <v>26</v>
      </c>
      <c r="AS21" s="59">
        <v>26</v>
      </c>
      <c r="AT21" s="59">
        <v>26</v>
      </c>
      <c r="AU21" s="59">
        <v>26</v>
      </c>
      <c r="AV21" s="59">
        <v>26</v>
      </c>
      <c r="AW21" s="59">
        <v>26</v>
      </c>
      <c r="AX21" s="59">
        <v>26</v>
      </c>
    </row>
    <row r="22" spans="2:50" x14ac:dyDescent="0.25">
      <c r="B22" s="55"/>
      <c r="C22" s="1">
        <f>IFERROR(VLOOKUP(E22,'izin hesabı'!$H$6:$J$38,3,FALSE),0)</f>
        <v>0</v>
      </c>
      <c r="D22" s="56">
        <f t="shared" si="0"/>
        <v>17</v>
      </c>
      <c r="E22" s="63">
        <v>2009</v>
      </c>
      <c r="F22" s="51"/>
      <c r="G22" s="57">
        <v>14</v>
      </c>
      <c r="H22" s="57">
        <v>14</v>
      </c>
      <c r="I22" s="57">
        <v>14</v>
      </c>
      <c r="J22" s="57">
        <v>14</v>
      </c>
      <c r="K22" s="57">
        <v>14</v>
      </c>
      <c r="L22" s="58">
        <v>20</v>
      </c>
      <c r="M22" s="58">
        <v>20</v>
      </c>
      <c r="N22" s="58">
        <v>20</v>
      </c>
      <c r="O22" s="58">
        <v>20</v>
      </c>
      <c r="P22" s="58">
        <v>20</v>
      </c>
      <c r="Q22" s="58">
        <v>20</v>
      </c>
      <c r="R22" s="58">
        <v>20</v>
      </c>
      <c r="S22" s="58">
        <v>20</v>
      </c>
      <c r="T22" s="58">
        <v>20</v>
      </c>
      <c r="U22" s="59">
        <v>26</v>
      </c>
      <c r="V22" s="59">
        <v>26</v>
      </c>
      <c r="W22" s="59">
        <v>26</v>
      </c>
      <c r="X22" s="59">
        <v>26</v>
      </c>
      <c r="Y22" s="59">
        <v>26</v>
      </c>
      <c r="Z22" s="59">
        <v>26</v>
      </c>
      <c r="AA22" s="59">
        <v>26</v>
      </c>
      <c r="AB22" s="59">
        <v>26</v>
      </c>
      <c r="AC22" s="59">
        <v>26</v>
      </c>
      <c r="AD22" s="59">
        <v>26</v>
      </c>
      <c r="AE22" s="59">
        <v>26</v>
      </c>
      <c r="AF22" s="59">
        <v>26</v>
      </c>
      <c r="AG22" s="59">
        <v>26</v>
      </c>
      <c r="AH22" s="59">
        <v>26</v>
      </c>
      <c r="AI22" s="59">
        <v>26</v>
      </c>
      <c r="AJ22" s="59">
        <v>26</v>
      </c>
      <c r="AK22" s="59">
        <v>26</v>
      </c>
      <c r="AL22" s="59">
        <v>26</v>
      </c>
      <c r="AM22" s="59">
        <v>26</v>
      </c>
      <c r="AN22" s="59">
        <v>26</v>
      </c>
      <c r="AO22" s="59">
        <v>26</v>
      </c>
      <c r="AP22" s="59">
        <v>26</v>
      </c>
      <c r="AQ22" s="59">
        <v>26</v>
      </c>
      <c r="AR22" s="59">
        <v>26</v>
      </c>
      <c r="AS22" s="59">
        <v>26</v>
      </c>
      <c r="AT22" s="59">
        <v>26</v>
      </c>
      <c r="AU22" s="59">
        <v>26</v>
      </c>
      <c r="AV22" s="59">
        <v>26</v>
      </c>
      <c r="AW22" s="59">
        <v>26</v>
      </c>
      <c r="AX22" s="59">
        <v>26</v>
      </c>
    </row>
    <row r="23" spans="2:50" x14ac:dyDescent="0.25">
      <c r="B23" s="55"/>
      <c r="C23" s="1">
        <f>IFERROR(VLOOKUP(E23,'izin hesabı'!$H$6:$J$38,3,FALSE),0)</f>
        <v>0</v>
      </c>
      <c r="D23" s="56">
        <f t="shared" si="0"/>
        <v>18</v>
      </c>
      <c r="E23" s="63">
        <v>2010</v>
      </c>
      <c r="F23" s="51"/>
      <c r="G23" s="57">
        <v>14</v>
      </c>
      <c r="H23" s="57">
        <v>14</v>
      </c>
      <c r="I23" s="57">
        <v>14</v>
      </c>
      <c r="J23" s="57">
        <v>14</v>
      </c>
      <c r="K23" s="57">
        <v>14</v>
      </c>
      <c r="L23" s="58">
        <v>20</v>
      </c>
      <c r="M23" s="58">
        <v>20</v>
      </c>
      <c r="N23" s="58">
        <v>20</v>
      </c>
      <c r="O23" s="58">
        <v>20</v>
      </c>
      <c r="P23" s="58">
        <v>20</v>
      </c>
      <c r="Q23" s="58">
        <v>20</v>
      </c>
      <c r="R23" s="58">
        <v>20</v>
      </c>
      <c r="S23" s="58">
        <v>20</v>
      </c>
      <c r="T23" s="58">
        <v>20</v>
      </c>
      <c r="U23" s="59">
        <v>26</v>
      </c>
      <c r="V23" s="59">
        <v>26</v>
      </c>
      <c r="W23" s="59">
        <v>26</v>
      </c>
      <c r="X23" s="59">
        <v>26</v>
      </c>
      <c r="Y23" s="59">
        <v>26</v>
      </c>
      <c r="Z23" s="59">
        <v>26</v>
      </c>
      <c r="AA23" s="59">
        <v>26</v>
      </c>
      <c r="AB23" s="59">
        <v>26</v>
      </c>
      <c r="AC23" s="59">
        <v>26</v>
      </c>
      <c r="AD23" s="59">
        <v>26</v>
      </c>
      <c r="AE23" s="59">
        <v>26</v>
      </c>
      <c r="AF23" s="59">
        <v>26</v>
      </c>
      <c r="AG23" s="59">
        <v>26</v>
      </c>
      <c r="AH23" s="59">
        <v>26</v>
      </c>
      <c r="AI23" s="59">
        <v>26</v>
      </c>
      <c r="AJ23" s="59">
        <v>26</v>
      </c>
      <c r="AK23" s="59">
        <v>26</v>
      </c>
      <c r="AL23" s="59">
        <v>26</v>
      </c>
      <c r="AM23" s="59">
        <v>26</v>
      </c>
      <c r="AN23" s="59">
        <v>26</v>
      </c>
      <c r="AO23" s="59">
        <v>26</v>
      </c>
      <c r="AP23" s="59">
        <v>26</v>
      </c>
      <c r="AQ23" s="59">
        <v>26</v>
      </c>
      <c r="AR23" s="59">
        <v>26</v>
      </c>
      <c r="AS23" s="59">
        <v>26</v>
      </c>
      <c r="AT23" s="59">
        <v>26</v>
      </c>
      <c r="AU23" s="59">
        <v>26</v>
      </c>
      <c r="AV23" s="59">
        <v>26</v>
      </c>
      <c r="AW23" s="59">
        <v>26</v>
      </c>
      <c r="AX23" s="59">
        <v>26</v>
      </c>
    </row>
    <row r="24" spans="2:50" x14ac:dyDescent="0.25">
      <c r="C24" s="1">
        <f>IFERROR(VLOOKUP(E24,'izin hesabı'!$H$6:$J$38,3,FALSE),0)</f>
        <v>0</v>
      </c>
      <c r="D24" s="56">
        <f t="shared" si="0"/>
        <v>19</v>
      </c>
      <c r="E24" s="63">
        <v>2011</v>
      </c>
      <c r="F24" s="52"/>
      <c r="G24" s="57">
        <v>14</v>
      </c>
      <c r="H24" s="57">
        <v>14</v>
      </c>
      <c r="I24" s="57">
        <v>14</v>
      </c>
      <c r="J24" s="57">
        <v>14</v>
      </c>
      <c r="K24" s="57">
        <v>14</v>
      </c>
      <c r="L24" s="58">
        <v>20</v>
      </c>
      <c r="M24" s="58">
        <v>20</v>
      </c>
      <c r="N24" s="58">
        <v>20</v>
      </c>
      <c r="O24" s="58">
        <v>20</v>
      </c>
      <c r="P24" s="58">
        <v>20</v>
      </c>
      <c r="Q24" s="58">
        <v>20</v>
      </c>
      <c r="R24" s="58">
        <v>20</v>
      </c>
      <c r="S24" s="58">
        <v>20</v>
      </c>
      <c r="T24" s="58">
        <v>20</v>
      </c>
      <c r="U24" s="59">
        <v>26</v>
      </c>
      <c r="V24" s="59">
        <v>26</v>
      </c>
      <c r="W24" s="59">
        <v>26</v>
      </c>
      <c r="X24" s="59">
        <v>26</v>
      </c>
      <c r="Y24" s="59">
        <v>26</v>
      </c>
      <c r="Z24" s="59">
        <v>26</v>
      </c>
      <c r="AA24" s="59">
        <v>26</v>
      </c>
      <c r="AB24" s="59">
        <v>26</v>
      </c>
      <c r="AC24" s="59">
        <v>26</v>
      </c>
      <c r="AD24" s="59">
        <v>26</v>
      </c>
      <c r="AE24" s="59">
        <v>26</v>
      </c>
      <c r="AF24" s="59">
        <v>26</v>
      </c>
      <c r="AG24" s="59">
        <v>26</v>
      </c>
      <c r="AH24" s="59">
        <v>26</v>
      </c>
      <c r="AI24" s="59">
        <v>26</v>
      </c>
      <c r="AJ24" s="59">
        <v>26</v>
      </c>
      <c r="AK24" s="59">
        <v>26</v>
      </c>
      <c r="AL24" s="59">
        <v>26</v>
      </c>
      <c r="AM24" s="59">
        <v>26</v>
      </c>
      <c r="AN24" s="59">
        <v>26</v>
      </c>
      <c r="AO24" s="59">
        <v>26</v>
      </c>
      <c r="AP24" s="59">
        <v>26</v>
      </c>
      <c r="AQ24" s="59">
        <v>26</v>
      </c>
      <c r="AR24" s="59">
        <v>26</v>
      </c>
      <c r="AS24" s="59">
        <v>26</v>
      </c>
      <c r="AT24" s="59">
        <v>26</v>
      </c>
      <c r="AU24" s="59">
        <v>26</v>
      </c>
      <c r="AV24" s="59">
        <v>26</v>
      </c>
      <c r="AW24" s="59">
        <v>26</v>
      </c>
      <c r="AX24" s="59">
        <v>26</v>
      </c>
    </row>
    <row r="25" spans="2:50" x14ac:dyDescent="0.25">
      <c r="C25" s="1">
        <f>IFERROR(VLOOKUP(E25,'izin hesabı'!$H$6:$J$38,3,FALSE),0)</f>
        <v>0</v>
      </c>
      <c r="D25" s="56">
        <f t="shared" si="0"/>
        <v>20</v>
      </c>
      <c r="E25" s="63">
        <v>2012</v>
      </c>
      <c r="F25" s="51"/>
      <c r="G25" s="57">
        <v>14</v>
      </c>
      <c r="H25" s="57">
        <v>14</v>
      </c>
      <c r="I25" s="57">
        <v>14</v>
      </c>
      <c r="J25" s="57">
        <v>14</v>
      </c>
      <c r="K25" s="57">
        <v>14</v>
      </c>
      <c r="L25" s="58">
        <v>20</v>
      </c>
      <c r="M25" s="58">
        <v>20</v>
      </c>
      <c r="N25" s="58">
        <v>20</v>
      </c>
      <c r="O25" s="58">
        <v>20</v>
      </c>
      <c r="P25" s="58">
        <v>20</v>
      </c>
      <c r="Q25" s="58">
        <v>20</v>
      </c>
      <c r="R25" s="58">
        <v>20</v>
      </c>
      <c r="S25" s="58">
        <v>20</v>
      </c>
      <c r="T25" s="58">
        <v>20</v>
      </c>
      <c r="U25" s="59">
        <v>26</v>
      </c>
      <c r="V25" s="59">
        <v>26</v>
      </c>
      <c r="W25" s="59">
        <v>26</v>
      </c>
      <c r="X25" s="59">
        <v>26</v>
      </c>
      <c r="Y25" s="59">
        <v>26</v>
      </c>
      <c r="Z25" s="59">
        <v>26</v>
      </c>
      <c r="AA25" s="59">
        <v>26</v>
      </c>
      <c r="AB25" s="59">
        <v>26</v>
      </c>
      <c r="AC25" s="59">
        <v>26</v>
      </c>
      <c r="AD25" s="59">
        <v>26</v>
      </c>
      <c r="AE25" s="59">
        <v>26</v>
      </c>
      <c r="AF25" s="59">
        <v>26</v>
      </c>
      <c r="AG25" s="59">
        <v>26</v>
      </c>
      <c r="AH25" s="59">
        <v>26</v>
      </c>
      <c r="AI25" s="59">
        <v>26</v>
      </c>
      <c r="AJ25" s="59">
        <v>26</v>
      </c>
      <c r="AK25" s="59">
        <v>26</v>
      </c>
      <c r="AL25" s="59">
        <v>26</v>
      </c>
      <c r="AM25" s="59">
        <v>26</v>
      </c>
      <c r="AN25" s="59">
        <v>26</v>
      </c>
      <c r="AO25" s="59">
        <v>26</v>
      </c>
      <c r="AP25" s="59">
        <v>26</v>
      </c>
      <c r="AQ25" s="59">
        <v>26</v>
      </c>
      <c r="AR25" s="59">
        <v>26</v>
      </c>
      <c r="AS25" s="59">
        <v>26</v>
      </c>
      <c r="AT25" s="59">
        <v>26</v>
      </c>
      <c r="AU25" s="59">
        <v>26</v>
      </c>
      <c r="AV25" s="59">
        <v>26</v>
      </c>
      <c r="AW25" s="59">
        <v>26</v>
      </c>
      <c r="AX25" s="59">
        <v>26</v>
      </c>
    </row>
    <row r="26" spans="2:50" x14ac:dyDescent="0.25">
      <c r="B26" s="50"/>
      <c r="C26" s="1">
        <f>IFERROR(VLOOKUP(E26,'izin hesabı'!$H$6:$J$38,3,FALSE),0)</f>
        <v>0</v>
      </c>
      <c r="D26" s="56">
        <f t="shared" si="0"/>
        <v>21</v>
      </c>
      <c r="E26" s="63">
        <v>2013</v>
      </c>
      <c r="F26" s="51"/>
      <c r="G26" s="57">
        <v>14</v>
      </c>
      <c r="H26" s="57">
        <v>14</v>
      </c>
      <c r="I26" s="57">
        <v>14</v>
      </c>
      <c r="J26" s="57">
        <v>14</v>
      </c>
      <c r="K26" s="57">
        <v>14</v>
      </c>
      <c r="L26" s="58">
        <v>20</v>
      </c>
      <c r="M26" s="58">
        <v>20</v>
      </c>
      <c r="N26" s="58">
        <v>20</v>
      </c>
      <c r="O26" s="58">
        <v>20</v>
      </c>
      <c r="P26" s="58">
        <v>20</v>
      </c>
      <c r="Q26" s="58">
        <v>20</v>
      </c>
      <c r="R26" s="58">
        <v>20</v>
      </c>
      <c r="S26" s="58">
        <v>20</v>
      </c>
      <c r="T26" s="58">
        <v>20</v>
      </c>
      <c r="U26" s="59">
        <v>26</v>
      </c>
      <c r="V26" s="59">
        <v>26</v>
      </c>
      <c r="W26" s="59">
        <v>26</v>
      </c>
      <c r="X26" s="59">
        <v>26</v>
      </c>
      <c r="Y26" s="59">
        <v>26</v>
      </c>
      <c r="Z26" s="59">
        <v>26</v>
      </c>
      <c r="AA26" s="59">
        <v>26</v>
      </c>
      <c r="AB26" s="59">
        <v>26</v>
      </c>
      <c r="AC26" s="59">
        <v>26</v>
      </c>
      <c r="AD26" s="59">
        <v>26</v>
      </c>
      <c r="AE26" s="59">
        <v>26</v>
      </c>
      <c r="AF26" s="59">
        <v>26</v>
      </c>
      <c r="AG26" s="59">
        <v>26</v>
      </c>
      <c r="AH26" s="59">
        <v>26</v>
      </c>
      <c r="AI26" s="59">
        <v>26</v>
      </c>
      <c r="AJ26" s="59">
        <v>26</v>
      </c>
      <c r="AK26" s="59">
        <v>26</v>
      </c>
      <c r="AL26" s="59">
        <v>26</v>
      </c>
      <c r="AM26" s="59">
        <v>26</v>
      </c>
      <c r="AN26" s="59">
        <v>26</v>
      </c>
      <c r="AO26" s="59">
        <v>26</v>
      </c>
      <c r="AP26" s="59">
        <v>26</v>
      </c>
      <c r="AQ26" s="59">
        <v>26</v>
      </c>
      <c r="AR26" s="59">
        <v>26</v>
      </c>
      <c r="AS26" s="59">
        <v>26</v>
      </c>
      <c r="AT26" s="59">
        <v>26</v>
      </c>
      <c r="AU26" s="59">
        <v>26</v>
      </c>
      <c r="AV26" s="59">
        <v>26</v>
      </c>
      <c r="AW26" s="59">
        <v>26</v>
      </c>
      <c r="AX26" s="59">
        <v>26</v>
      </c>
    </row>
    <row r="27" spans="2:50" x14ac:dyDescent="0.25">
      <c r="B27" s="50"/>
      <c r="C27" s="1">
        <f>IFERROR(VLOOKUP(E27,'izin hesabı'!$H$6:$J$38,3,FALSE),0)</f>
        <v>0</v>
      </c>
      <c r="D27" s="56">
        <f t="shared" si="0"/>
        <v>22</v>
      </c>
      <c r="E27" s="63">
        <v>2014</v>
      </c>
      <c r="F27" s="51"/>
      <c r="G27" s="57">
        <v>14</v>
      </c>
      <c r="H27" s="57">
        <v>14</v>
      </c>
      <c r="I27" s="57">
        <v>14</v>
      </c>
      <c r="J27" s="57">
        <v>14</v>
      </c>
      <c r="K27" s="57">
        <v>14</v>
      </c>
      <c r="L27" s="58">
        <v>20</v>
      </c>
      <c r="M27" s="58">
        <v>20</v>
      </c>
      <c r="N27" s="58">
        <v>20</v>
      </c>
      <c r="O27" s="58">
        <v>20</v>
      </c>
      <c r="P27" s="58">
        <v>20</v>
      </c>
      <c r="Q27" s="58">
        <v>20</v>
      </c>
      <c r="R27" s="58">
        <v>20</v>
      </c>
      <c r="S27" s="58">
        <v>20</v>
      </c>
      <c r="T27" s="58">
        <v>20</v>
      </c>
      <c r="U27" s="59">
        <v>26</v>
      </c>
      <c r="V27" s="59">
        <v>26</v>
      </c>
      <c r="W27" s="59">
        <v>26</v>
      </c>
      <c r="X27" s="59">
        <v>26</v>
      </c>
      <c r="Y27" s="59">
        <v>26</v>
      </c>
      <c r="Z27" s="59">
        <v>26</v>
      </c>
      <c r="AA27" s="59">
        <v>26</v>
      </c>
      <c r="AB27" s="59">
        <v>26</v>
      </c>
      <c r="AC27" s="59">
        <v>26</v>
      </c>
      <c r="AD27" s="59">
        <v>26</v>
      </c>
      <c r="AE27" s="59">
        <v>26</v>
      </c>
      <c r="AF27" s="59">
        <v>26</v>
      </c>
      <c r="AG27" s="59">
        <v>26</v>
      </c>
      <c r="AH27" s="59">
        <v>26</v>
      </c>
      <c r="AI27" s="59">
        <v>26</v>
      </c>
      <c r="AJ27" s="59">
        <v>26</v>
      </c>
      <c r="AK27" s="59">
        <v>26</v>
      </c>
      <c r="AL27" s="59">
        <v>26</v>
      </c>
      <c r="AM27" s="59">
        <v>26</v>
      </c>
      <c r="AN27" s="59">
        <v>26</v>
      </c>
      <c r="AO27" s="59">
        <v>26</v>
      </c>
      <c r="AP27" s="59">
        <v>26</v>
      </c>
      <c r="AQ27" s="59">
        <v>26</v>
      </c>
      <c r="AR27" s="59">
        <v>26</v>
      </c>
      <c r="AS27" s="59">
        <v>26</v>
      </c>
      <c r="AT27" s="59">
        <v>26</v>
      </c>
      <c r="AU27" s="59">
        <v>26</v>
      </c>
      <c r="AV27" s="59">
        <v>26</v>
      </c>
      <c r="AW27" s="59">
        <v>26</v>
      </c>
      <c r="AX27" s="59">
        <v>26</v>
      </c>
    </row>
    <row r="28" spans="2:50" x14ac:dyDescent="0.25">
      <c r="B28" s="50"/>
      <c r="C28" s="1">
        <f>IFERROR(VLOOKUP(E28,'izin hesabı'!$H$6:$J$38,3,FALSE),0)</f>
        <v>0</v>
      </c>
      <c r="D28" s="56">
        <f t="shared" si="0"/>
        <v>23</v>
      </c>
      <c r="E28" s="63">
        <v>2015</v>
      </c>
      <c r="F28" s="51"/>
      <c r="G28" s="57">
        <v>14</v>
      </c>
      <c r="H28" s="57">
        <v>14</v>
      </c>
      <c r="I28" s="57">
        <v>14</v>
      </c>
      <c r="J28" s="57">
        <v>14</v>
      </c>
      <c r="K28" s="57">
        <v>14</v>
      </c>
      <c r="L28" s="58">
        <v>20</v>
      </c>
      <c r="M28" s="58">
        <v>20</v>
      </c>
      <c r="N28" s="58">
        <v>20</v>
      </c>
      <c r="O28" s="58">
        <v>20</v>
      </c>
      <c r="P28" s="58">
        <v>20</v>
      </c>
      <c r="Q28" s="58">
        <v>20</v>
      </c>
      <c r="R28" s="58">
        <v>20</v>
      </c>
      <c r="S28" s="58">
        <v>20</v>
      </c>
      <c r="T28" s="58">
        <v>20</v>
      </c>
      <c r="U28" s="59">
        <v>26</v>
      </c>
      <c r="V28" s="59">
        <v>26</v>
      </c>
      <c r="W28" s="59">
        <v>26</v>
      </c>
      <c r="X28" s="59">
        <v>26</v>
      </c>
      <c r="Y28" s="59">
        <v>26</v>
      </c>
      <c r="Z28" s="59">
        <v>26</v>
      </c>
      <c r="AA28" s="59">
        <v>26</v>
      </c>
      <c r="AB28" s="59">
        <v>26</v>
      </c>
      <c r="AC28" s="59">
        <v>26</v>
      </c>
      <c r="AD28" s="59">
        <v>26</v>
      </c>
      <c r="AE28" s="59">
        <v>26</v>
      </c>
      <c r="AF28" s="59">
        <v>26</v>
      </c>
      <c r="AG28" s="59">
        <v>26</v>
      </c>
      <c r="AH28" s="59">
        <v>26</v>
      </c>
      <c r="AI28" s="59">
        <v>26</v>
      </c>
      <c r="AJ28" s="59">
        <v>26</v>
      </c>
      <c r="AK28" s="59">
        <v>26</v>
      </c>
      <c r="AL28" s="59">
        <v>26</v>
      </c>
      <c r="AM28" s="59">
        <v>26</v>
      </c>
      <c r="AN28" s="59">
        <v>26</v>
      </c>
      <c r="AO28" s="59">
        <v>26</v>
      </c>
      <c r="AP28" s="59">
        <v>26</v>
      </c>
      <c r="AQ28" s="59">
        <v>26</v>
      </c>
      <c r="AR28" s="59">
        <v>26</v>
      </c>
      <c r="AS28" s="59">
        <v>26</v>
      </c>
      <c r="AT28" s="59">
        <v>26</v>
      </c>
      <c r="AU28" s="59">
        <v>26</v>
      </c>
      <c r="AV28" s="59">
        <v>26</v>
      </c>
      <c r="AW28" s="59">
        <v>26</v>
      </c>
      <c r="AX28" s="59">
        <v>26</v>
      </c>
    </row>
    <row r="29" spans="2:50" x14ac:dyDescent="0.25">
      <c r="B29" s="50"/>
      <c r="C29" s="1">
        <f>IFERROR(VLOOKUP(E29,'izin hesabı'!$H$6:$J$38,3,FALSE),0)</f>
        <v>0</v>
      </c>
      <c r="D29" s="56">
        <f t="shared" si="0"/>
        <v>24</v>
      </c>
      <c r="E29" s="63">
        <v>2016</v>
      </c>
      <c r="F29" s="51"/>
      <c r="G29" s="57">
        <v>14</v>
      </c>
      <c r="H29" s="57">
        <v>14</v>
      </c>
      <c r="I29" s="57">
        <v>14</v>
      </c>
      <c r="J29" s="57">
        <v>14</v>
      </c>
      <c r="K29" s="57">
        <v>14</v>
      </c>
      <c r="L29" s="58">
        <v>20</v>
      </c>
      <c r="M29" s="58">
        <v>20</v>
      </c>
      <c r="N29" s="58">
        <v>20</v>
      </c>
      <c r="O29" s="58">
        <v>20</v>
      </c>
      <c r="P29" s="58">
        <v>20</v>
      </c>
      <c r="Q29" s="58">
        <v>20</v>
      </c>
      <c r="R29" s="58">
        <v>20</v>
      </c>
      <c r="S29" s="58">
        <v>20</v>
      </c>
      <c r="T29" s="58">
        <v>20</v>
      </c>
      <c r="U29" s="59">
        <v>26</v>
      </c>
      <c r="V29" s="59">
        <v>26</v>
      </c>
      <c r="W29" s="59">
        <v>26</v>
      </c>
      <c r="X29" s="59">
        <v>26</v>
      </c>
      <c r="Y29" s="59">
        <v>26</v>
      </c>
      <c r="Z29" s="59">
        <v>26</v>
      </c>
      <c r="AA29" s="59">
        <v>26</v>
      </c>
      <c r="AB29" s="59">
        <v>26</v>
      </c>
      <c r="AC29" s="59">
        <v>26</v>
      </c>
      <c r="AD29" s="59">
        <v>26</v>
      </c>
      <c r="AE29" s="59">
        <v>26</v>
      </c>
      <c r="AF29" s="59">
        <v>26</v>
      </c>
      <c r="AG29" s="59">
        <v>26</v>
      </c>
      <c r="AH29" s="59">
        <v>26</v>
      </c>
      <c r="AI29" s="59">
        <v>26</v>
      </c>
      <c r="AJ29" s="59">
        <v>26</v>
      </c>
      <c r="AK29" s="59">
        <v>26</v>
      </c>
      <c r="AL29" s="59">
        <v>26</v>
      </c>
      <c r="AM29" s="59">
        <v>26</v>
      </c>
      <c r="AN29" s="59">
        <v>26</v>
      </c>
      <c r="AO29" s="59">
        <v>26</v>
      </c>
      <c r="AP29" s="59">
        <v>26</v>
      </c>
      <c r="AQ29" s="59">
        <v>26</v>
      </c>
      <c r="AR29" s="59">
        <v>26</v>
      </c>
      <c r="AS29" s="59">
        <v>26</v>
      </c>
      <c r="AT29" s="59">
        <v>26</v>
      </c>
      <c r="AU29" s="59">
        <v>26</v>
      </c>
      <c r="AV29" s="59">
        <v>26</v>
      </c>
      <c r="AW29" s="59">
        <v>26</v>
      </c>
      <c r="AX29" s="59">
        <v>26</v>
      </c>
    </row>
    <row r="30" spans="2:50" x14ac:dyDescent="0.25">
      <c r="B30" s="50"/>
      <c r="C30" s="1">
        <f>IFERROR(VLOOKUP(E30,'izin hesabı'!$H$6:$J$38,3,FALSE),0)</f>
        <v>0</v>
      </c>
      <c r="D30" s="56">
        <f t="shared" si="0"/>
        <v>25</v>
      </c>
      <c r="E30" s="63">
        <v>2017</v>
      </c>
      <c r="F30" s="51"/>
      <c r="G30" s="57">
        <v>14</v>
      </c>
      <c r="H30" s="57">
        <v>14</v>
      </c>
      <c r="I30" s="57">
        <v>14</v>
      </c>
      <c r="J30" s="57">
        <v>14</v>
      </c>
      <c r="K30" s="57">
        <v>14</v>
      </c>
      <c r="L30" s="58">
        <v>20</v>
      </c>
      <c r="M30" s="58">
        <v>20</v>
      </c>
      <c r="N30" s="58">
        <v>20</v>
      </c>
      <c r="O30" s="58">
        <v>20</v>
      </c>
      <c r="P30" s="58">
        <v>20</v>
      </c>
      <c r="Q30" s="58">
        <v>20</v>
      </c>
      <c r="R30" s="58">
        <v>20</v>
      </c>
      <c r="S30" s="58">
        <v>20</v>
      </c>
      <c r="T30" s="58">
        <v>20</v>
      </c>
      <c r="U30" s="59">
        <v>26</v>
      </c>
      <c r="V30" s="59">
        <v>26</v>
      </c>
      <c r="W30" s="59">
        <v>26</v>
      </c>
      <c r="X30" s="59">
        <v>26</v>
      </c>
      <c r="Y30" s="59">
        <v>26</v>
      </c>
      <c r="Z30" s="59">
        <v>26</v>
      </c>
      <c r="AA30" s="59">
        <v>26</v>
      </c>
      <c r="AB30" s="59">
        <v>26</v>
      </c>
      <c r="AC30" s="59">
        <v>26</v>
      </c>
      <c r="AD30" s="59">
        <v>26</v>
      </c>
      <c r="AE30" s="59">
        <v>26</v>
      </c>
      <c r="AF30" s="59">
        <v>26</v>
      </c>
      <c r="AG30" s="59">
        <v>26</v>
      </c>
      <c r="AH30" s="59">
        <v>26</v>
      </c>
      <c r="AI30" s="59">
        <v>26</v>
      </c>
      <c r="AJ30" s="59">
        <v>26</v>
      </c>
      <c r="AK30" s="59">
        <v>26</v>
      </c>
      <c r="AL30" s="59">
        <v>26</v>
      </c>
      <c r="AM30" s="59">
        <v>26</v>
      </c>
      <c r="AN30" s="59">
        <v>26</v>
      </c>
      <c r="AO30" s="59">
        <v>26</v>
      </c>
      <c r="AP30" s="59">
        <v>26</v>
      </c>
      <c r="AQ30" s="59">
        <v>26</v>
      </c>
      <c r="AR30" s="59">
        <v>26</v>
      </c>
      <c r="AS30" s="59">
        <v>26</v>
      </c>
      <c r="AT30" s="59">
        <v>26</v>
      </c>
      <c r="AU30" s="59">
        <v>26</v>
      </c>
      <c r="AV30" s="59">
        <v>26</v>
      </c>
      <c r="AW30" s="59">
        <v>26</v>
      </c>
      <c r="AX30" s="59">
        <v>26</v>
      </c>
    </row>
    <row r="31" spans="2:50" x14ac:dyDescent="0.25">
      <c r="B31" s="50"/>
      <c r="C31" s="1">
        <f>IFERROR(VLOOKUP(E31,'izin hesabı'!$H$6:$J$38,3,FALSE),0)</f>
        <v>0</v>
      </c>
      <c r="D31" s="56">
        <f t="shared" si="0"/>
        <v>26</v>
      </c>
      <c r="E31" s="64">
        <v>2018</v>
      </c>
      <c r="F31" s="52"/>
      <c r="G31" s="57">
        <v>16</v>
      </c>
      <c r="H31" s="57">
        <v>16</v>
      </c>
      <c r="I31" s="57">
        <v>16</v>
      </c>
      <c r="J31" s="57">
        <v>16</v>
      </c>
      <c r="K31" s="57">
        <v>16</v>
      </c>
      <c r="L31" s="66">
        <v>22</v>
      </c>
      <c r="M31" s="66">
        <v>22</v>
      </c>
      <c r="N31" s="66">
        <v>22</v>
      </c>
      <c r="O31" s="66">
        <v>22</v>
      </c>
      <c r="P31" s="66">
        <v>22</v>
      </c>
      <c r="Q31" s="66">
        <v>22</v>
      </c>
      <c r="R31" s="66">
        <v>22</v>
      </c>
      <c r="S31" s="66">
        <v>22</v>
      </c>
      <c r="T31" s="66">
        <v>22</v>
      </c>
      <c r="U31" s="88">
        <v>28</v>
      </c>
      <c r="V31" s="88">
        <v>28</v>
      </c>
      <c r="W31" s="88">
        <v>28</v>
      </c>
      <c r="X31" s="88">
        <v>28</v>
      </c>
      <c r="Y31" s="88">
        <v>28</v>
      </c>
      <c r="Z31" s="88">
        <v>28</v>
      </c>
      <c r="AA31" s="88">
        <v>28</v>
      </c>
      <c r="AB31" s="88">
        <v>28</v>
      </c>
      <c r="AC31" s="88">
        <v>28</v>
      </c>
      <c r="AD31" s="88">
        <v>28</v>
      </c>
      <c r="AE31" s="88">
        <v>28</v>
      </c>
      <c r="AF31" s="88">
        <v>28</v>
      </c>
      <c r="AG31" s="88">
        <v>28</v>
      </c>
      <c r="AH31" s="88">
        <v>28</v>
      </c>
      <c r="AI31" s="88">
        <v>28</v>
      </c>
      <c r="AJ31" s="88">
        <v>28</v>
      </c>
      <c r="AK31" s="88">
        <v>28</v>
      </c>
      <c r="AL31" s="88">
        <v>28</v>
      </c>
      <c r="AM31" s="88">
        <v>28</v>
      </c>
      <c r="AN31" s="88">
        <v>28</v>
      </c>
      <c r="AO31" s="88">
        <v>28</v>
      </c>
      <c r="AP31" s="88">
        <v>28</v>
      </c>
      <c r="AQ31" s="88">
        <v>28</v>
      </c>
      <c r="AR31" s="88">
        <v>28</v>
      </c>
      <c r="AS31" s="88">
        <v>28</v>
      </c>
      <c r="AT31" s="88">
        <v>28</v>
      </c>
      <c r="AU31" s="88">
        <v>28</v>
      </c>
      <c r="AV31" s="88">
        <v>28</v>
      </c>
      <c r="AW31" s="88">
        <v>28</v>
      </c>
      <c r="AX31" s="88">
        <v>28</v>
      </c>
    </row>
    <row r="32" spans="2:50" x14ac:dyDescent="0.25">
      <c r="B32" s="50"/>
      <c r="C32" s="1">
        <f>IFERROR(VLOOKUP(E32,'izin hesabı'!$H$6:$J$38,3,FALSE),0)</f>
        <v>0</v>
      </c>
      <c r="D32" s="56">
        <f t="shared" si="0"/>
        <v>27</v>
      </c>
      <c r="E32" s="64">
        <v>2019</v>
      </c>
      <c r="F32" s="52"/>
      <c r="G32" s="57">
        <v>16</v>
      </c>
      <c r="H32" s="57">
        <v>16</v>
      </c>
      <c r="I32" s="57">
        <v>16</v>
      </c>
      <c r="J32" s="57">
        <v>16</v>
      </c>
      <c r="K32" s="57">
        <v>16</v>
      </c>
      <c r="L32" s="66">
        <v>22</v>
      </c>
      <c r="M32" s="66">
        <v>22</v>
      </c>
      <c r="N32" s="66">
        <v>22</v>
      </c>
      <c r="O32" s="66">
        <v>22</v>
      </c>
      <c r="P32" s="66">
        <v>22</v>
      </c>
      <c r="Q32" s="66">
        <v>22</v>
      </c>
      <c r="R32" s="66">
        <v>22</v>
      </c>
      <c r="S32" s="66">
        <v>22</v>
      </c>
      <c r="T32" s="66">
        <v>22</v>
      </c>
      <c r="U32" s="88">
        <v>28</v>
      </c>
      <c r="V32" s="88">
        <v>28</v>
      </c>
      <c r="W32" s="88">
        <v>28</v>
      </c>
      <c r="X32" s="88">
        <v>28</v>
      </c>
      <c r="Y32" s="88">
        <v>28</v>
      </c>
      <c r="Z32" s="88">
        <v>28</v>
      </c>
      <c r="AA32" s="88">
        <v>28</v>
      </c>
      <c r="AB32" s="88">
        <v>28</v>
      </c>
      <c r="AC32" s="88">
        <v>28</v>
      </c>
      <c r="AD32" s="88">
        <v>28</v>
      </c>
      <c r="AE32" s="88">
        <v>28</v>
      </c>
      <c r="AF32" s="88">
        <v>28</v>
      </c>
      <c r="AG32" s="88">
        <v>28</v>
      </c>
      <c r="AH32" s="88">
        <v>28</v>
      </c>
      <c r="AI32" s="88">
        <v>28</v>
      </c>
      <c r="AJ32" s="88">
        <v>28</v>
      </c>
      <c r="AK32" s="88">
        <v>28</v>
      </c>
      <c r="AL32" s="88">
        <v>28</v>
      </c>
      <c r="AM32" s="88">
        <v>28</v>
      </c>
      <c r="AN32" s="88">
        <v>28</v>
      </c>
      <c r="AO32" s="88">
        <v>28</v>
      </c>
      <c r="AP32" s="88">
        <v>28</v>
      </c>
      <c r="AQ32" s="88">
        <v>28</v>
      </c>
      <c r="AR32" s="88">
        <v>28</v>
      </c>
      <c r="AS32" s="88">
        <v>28</v>
      </c>
      <c r="AT32" s="88">
        <v>28</v>
      </c>
      <c r="AU32" s="88">
        <v>28</v>
      </c>
      <c r="AV32" s="88">
        <v>28</v>
      </c>
      <c r="AW32" s="88">
        <v>28</v>
      </c>
      <c r="AX32" s="88">
        <v>28</v>
      </c>
    </row>
    <row r="33" spans="2:50" x14ac:dyDescent="0.25">
      <c r="B33" s="50"/>
      <c r="C33" s="1">
        <f>IFERROR(VLOOKUP(E33,'izin hesabı'!$H$6:$J$38,3,FALSE),0)</f>
        <v>0</v>
      </c>
      <c r="D33" s="56">
        <f t="shared" si="0"/>
        <v>28</v>
      </c>
      <c r="E33" s="65">
        <v>2020</v>
      </c>
      <c r="F33" s="51"/>
      <c r="G33" s="57">
        <v>16</v>
      </c>
      <c r="H33" s="57">
        <v>16</v>
      </c>
      <c r="I33" s="57">
        <v>16</v>
      </c>
      <c r="J33" s="57">
        <v>16</v>
      </c>
      <c r="K33" s="57">
        <v>16</v>
      </c>
      <c r="L33" s="89">
        <v>23</v>
      </c>
      <c r="M33" s="89">
        <v>23</v>
      </c>
      <c r="N33" s="89">
        <v>23</v>
      </c>
      <c r="O33" s="89">
        <v>23</v>
      </c>
      <c r="P33" s="89">
        <v>23</v>
      </c>
      <c r="Q33" s="89">
        <v>23</v>
      </c>
      <c r="R33" s="89">
        <v>23</v>
      </c>
      <c r="S33" s="89">
        <v>23</v>
      </c>
      <c r="T33" s="89">
        <v>23</v>
      </c>
      <c r="U33" s="59">
        <v>28</v>
      </c>
      <c r="V33" s="59">
        <v>28</v>
      </c>
      <c r="W33" s="59">
        <v>28</v>
      </c>
      <c r="X33" s="59">
        <v>28</v>
      </c>
      <c r="Y33" s="59">
        <v>28</v>
      </c>
      <c r="Z33" s="59">
        <v>28</v>
      </c>
      <c r="AA33" s="59">
        <v>28</v>
      </c>
      <c r="AB33" s="59">
        <v>28</v>
      </c>
      <c r="AC33" s="59">
        <v>28</v>
      </c>
      <c r="AD33" s="59">
        <v>28</v>
      </c>
      <c r="AE33" s="59">
        <v>28</v>
      </c>
      <c r="AF33" s="59">
        <v>28</v>
      </c>
      <c r="AG33" s="59">
        <v>28</v>
      </c>
      <c r="AH33" s="59">
        <v>28</v>
      </c>
      <c r="AI33" s="59">
        <v>28</v>
      </c>
      <c r="AJ33" s="59">
        <v>28</v>
      </c>
      <c r="AK33" s="59">
        <v>28</v>
      </c>
      <c r="AL33" s="59">
        <v>28</v>
      </c>
      <c r="AM33" s="59">
        <v>28</v>
      </c>
      <c r="AN33" s="59">
        <v>28</v>
      </c>
      <c r="AO33" s="59">
        <v>28</v>
      </c>
      <c r="AP33" s="59">
        <v>28</v>
      </c>
      <c r="AQ33" s="59">
        <v>28</v>
      </c>
      <c r="AR33" s="59">
        <v>28</v>
      </c>
      <c r="AS33" s="59">
        <v>28</v>
      </c>
      <c r="AT33" s="59">
        <v>28</v>
      </c>
      <c r="AU33" s="59">
        <v>28</v>
      </c>
      <c r="AV33" s="59">
        <v>28</v>
      </c>
      <c r="AW33" s="59">
        <v>28</v>
      </c>
      <c r="AX33" s="59">
        <v>28</v>
      </c>
    </row>
    <row r="34" spans="2:50" x14ac:dyDescent="0.25">
      <c r="B34" s="50"/>
      <c r="C34" s="1">
        <f>IFERROR(VLOOKUP(E34,'izin hesabı'!$H$6:$J$38,3,FALSE),0)</f>
        <v>0</v>
      </c>
      <c r="D34" s="56">
        <f t="shared" si="0"/>
        <v>29</v>
      </c>
      <c r="E34" s="65">
        <v>2021</v>
      </c>
      <c r="F34" s="51"/>
      <c r="G34" s="57">
        <v>16</v>
      </c>
      <c r="H34" s="57">
        <v>16</v>
      </c>
      <c r="I34" s="57">
        <v>16</v>
      </c>
      <c r="J34" s="57">
        <v>16</v>
      </c>
      <c r="K34" s="57">
        <v>16</v>
      </c>
      <c r="L34" s="89">
        <v>23</v>
      </c>
      <c r="M34" s="89">
        <v>23</v>
      </c>
      <c r="N34" s="89">
        <v>23</v>
      </c>
      <c r="O34" s="89">
        <v>23</v>
      </c>
      <c r="P34" s="89">
        <v>23</v>
      </c>
      <c r="Q34" s="89">
        <v>23</v>
      </c>
      <c r="R34" s="89">
        <v>23</v>
      </c>
      <c r="S34" s="89">
        <v>23</v>
      </c>
      <c r="T34" s="89">
        <v>23</v>
      </c>
      <c r="U34" s="59">
        <v>28</v>
      </c>
      <c r="V34" s="59">
        <v>28</v>
      </c>
      <c r="W34" s="59">
        <v>28</v>
      </c>
      <c r="X34" s="59">
        <v>28</v>
      </c>
      <c r="Y34" s="59">
        <v>28</v>
      </c>
      <c r="Z34" s="59">
        <v>28</v>
      </c>
      <c r="AA34" s="59">
        <v>28</v>
      </c>
      <c r="AB34" s="59">
        <v>28</v>
      </c>
      <c r="AC34" s="59">
        <v>28</v>
      </c>
      <c r="AD34" s="59">
        <v>28</v>
      </c>
      <c r="AE34" s="59">
        <v>28</v>
      </c>
      <c r="AF34" s="59">
        <v>28</v>
      </c>
      <c r="AG34" s="59">
        <v>28</v>
      </c>
      <c r="AH34" s="59">
        <v>28</v>
      </c>
      <c r="AI34" s="59">
        <v>28</v>
      </c>
      <c r="AJ34" s="59">
        <v>28</v>
      </c>
      <c r="AK34" s="59">
        <v>28</v>
      </c>
      <c r="AL34" s="59">
        <v>28</v>
      </c>
      <c r="AM34" s="59">
        <v>28</v>
      </c>
      <c r="AN34" s="59">
        <v>28</v>
      </c>
      <c r="AO34" s="59">
        <v>28</v>
      </c>
      <c r="AP34" s="59">
        <v>28</v>
      </c>
      <c r="AQ34" s="59">
        <v>28</v>
      </c>
      <c r="AR34" s="59">
        <v>28</v>
      </c>
      <c r="AS34" s="59">
        <v>28</v>
      </c>
      <c r="AT34" s="59">
        <v>28</v>
      </c>
      <c r="AU34" s="59">
        <v>28</v>
      </c>
      <c r="AV34" s="59">
        <v>28</v>
      </c>
      <c r="AW34" s="59">
        <v>28</v>
      </c>
      <c r="AX34" s="59">
        <v>28</v>
      </c>
    </row>
    <row r="35" spans="2:50" x14ac:dyDescent="0.25">
      <c r="B35" s="50"/>
      <c r="C35" s="1">
        <f>IFERROR(VLOOKUP(E35,'izin hesabı'!$H$6:$J$38,3,FALSE),0)</f>
        <v>0</v>
      </c>
      <c r="D35" s="56">
        <f t="shared" si="0"/>
        <v>30</v>
      </c>
      <c r="E35" s="65">
        <v>2022</v>
      </c>
      <c r="F35" s="51"/>
      <c r="G35" s="57">
        <v>16</v>
      </c>
      <c r="H35" s="57">
        <v>16</v>
      </c>
      <c r="I35" s="57">
        <v>16</v>
      </c>
      <c r="J35" s="57">
        <v>16</v>
      </c>
      <c r="K35" s="57">
        <v>16</v>
      </c>
      <c r="L35" s="89">
        <v>23</v>
      </c>
      <c r="M35" s="89">
        <v>23</v>
      </c>
      <c r="N35" s="89">
        <v>23</v>
      </c>
      <c r="O35" s="89">
        <v>23</v>
      </c>
      <c r="P35" s="89">
        <v>23</v>
      </c>
      <c r="Q35" s="89">
        <v>23</v>
      </c>
      <c r="R35" s="89">
        <v>23</v>
      </c>
      <c r="S35" s="89">
        <v>23</v>
      </c>
      <c r="T35" s="89">
        <v>23</v>
      </c>
      <c r="U35" s="59">
        <v>28</v>
      </c>
      <c r="V35" s="59">
        <v>28</v>
      </c>
      <c r="W35" s="59">
        <v>28</v>
      </c>
      <c r="X35" s="59">
        <v>28</v>
      </c>
      <c r="Y35" s="59">
        <v>28</v>
      </c>
      <c r="Z35" s="59">
        <v>28</v>
      </c>
      <c r="AA35" s="59">
        <v>28</v>
      </c>
      <c r="AB35" s="59">
        <v>28</v>
      </c>
      <c r="AC35" s="59">
        <v>28</v>
      </c>
      <c r="AD35" s="59">
        <v>28</v>
      </c>
      <c r="AE35" s="59">
        <v>28</v>
      </c>
      <c r="AF35" s="59">
        <v>28</v>
      </c>
      <c r="AG35" s="59">
        <v>28</v>
      </c>
      <c r="AH35" s="59">
        <v>28</v>
      </c>
      <c r="AI35" s="59">
        <v>28</v>
      </c>
      <c r="AJ35" s="59">
        <v>28</v>
      </c>
      <c r="AK35" s="59">
        <v>28</v>
      </c>
      <c r="AL35" s="59">
        <v>28</v>
      </c>
      <c r="AM35" s="59">
        <v>28</v>
      </c>
      <c r="AN35" s="59">
        <v>28</v>
      </c>
      <c r="AO35" s="59">
        <v>28</v>
      </c>
      <c r="AP35" s="59">
        <v>28</v>
      </c>
      <c r="AQ35" s="59">
        <v>28</v>
      </c>
      <c r="AR35" s="59">
        <v>28</v>
      </c>
      <c r="AS35" s="59">
        <v>28</v>
      </c>
      <c r="AT35" s="59">
        <v>28</v>
      </c>
      <c r="AU35" s="59">
        <v>28</v>
      </c>
      <c r="AV35" s="59">
        <v>28</v>
      </c>
      <c r="AW35" s="59">
        <v>28</v>
      </c>
      <c r="AX35" s="59">
        <v>28</v>
      </c>
    </row>
    <row r="36" spans="2:50" x14ac:dyDescent="0.25">
      <c r="B36" s="50"/>
      <c r="C36" s="1">
        <f>IFERROR(VLOOKUP(E36,'izin hesabı'!$H$6:$J$38,3,FALSE),0)</f>
        <v>0</v>
      </c>
      <c r="D36" s="56">
        <f t="shared" si="0"/>
        <v>31</v>
      </c>
      <c r="E36" s="65">
        <v>2023</v>
      </c>
      <c r="F36" s="51"/>
      <c r="G36" s="57">
        <v>16</v>
      </c>
      <c r="H36" s="57">
        <v>16</v>
      </c>
      <c r="I36" s="57">
        <v>16</v>
      </c>
      <c r="J36" s="57">
        <v>16</v>
      </c>
      <c r="K36" s="57">
        <v>16</v>
      </c>
      <c r="L36" s="89">
        <v>23</v>
      </c>
      <c r="M36" s="89">
        <v>23</v>
      </c>
      <c r="N36" s="89">
        <v>23</v>
      </c>
      <c r="O36" s="89">
        <v>23</v>
      </c>
      <c r="P36" s="89">
        <v>23</v>
      </c>
      <c r="Q36" s="89">
        <v>23</v>
      </c>
      <c r="R36" s="89">
        <v>23</v>
      </c>
      <c r="S36" s="89">
        <v>23</v>
      </c>
      <c r="T36" s="89">
        <v>23</v>
      </c>
      <c r="U36" s="59">
        <v>28</v>
      </c>
      <c r="V36" s="59">
        <v>28</v>
      </c>
      <c r="W36" s="59">
        <v>28</v>
      </c>
      <c r="X36" s="59">
        <v>28</v>
      </c>
      <c r="Y36" s="59">
        <v>28</v>
      </c>
      <c r="Z36" s="59">
        <v>28</v>
      </c>
      <c r="AA36" s="59">
        <v>28</v>
      </c>
      <c r="AB36" s="59">
        <v>28</v>
      </c>
      <c r="AC36" s="59">
        <v>28</v>
      </c>
      <c r="AD36" s="59">
        <v>28</v>
      </c>
      <c r="AE36" s="59">
        <v>28</v>
      </c>
      <c r="AF36" s="59">
        <v>28</v>
      </c>
      <c r="AG36" s="59">
        <v>28</v>
      </c>
      <c r="AH36" s="59">
        <v>28</v>
      </c>
      <c r="AI36" s="59">
        <v>28</v>
      </c>
      <c r="AJ36" s="59">
        <v>28</v>
      </c>
      <c r="AK36" s="59">
        <v>28</v>
      </c>
      <c r="AL36" s="59">
        <v>28</v>
      </c>
      <c r="AM36" s="59">
        <v>28</v>
      </c>
      <c r="AN36" s="59">
        <v>28</v>
      </c>
      <c r="AO36" s="59">
        <v>28</v>
      </c>
      <c r="AP36" s="59">
        <v>28</v>
      </c>
      <c r="AQ36" s="59">
        <v>28</v>
      </c>
      <c r="AR36" s="59">
        <v>28</v>
      </c>
      <c r="AS36" s="59">
        <v>28</v>
      </c>
      <c r="AT36" s="59">
        <v>28</v>
      </c>
      <c r="AU36" s="59">
        <v>28</v>
      </c>
      <c r="AV36" s="59">
        <v>28</v>
      </c>
      <c r="AW36" s="59">
        <v>28</v>
      </c>
      <c r="AX36" s="59">
        <v>28</v>
      </c>
    </row>
    <row r="37" spans="2:50" x14ac:dyDescent="0.25">
      <c r="B37" s="50"/>
      <c r="C37" s="1">
        <f>IFERROR(VLOOKUP(E37,'izin hesabı'!$H$6:$J$38,3,FALSE),0)</f>
        <v>0</v>
      </c>
      <c r="D37" s="56">
        <f t="shared" si="0"/>
        <v>32</v>
      </c>
      <c r="E37" s="65">
        <v>2024</v>
      </c>
      <c r="F37" s="52"/>
      <c r="G37" s="57">
        <v>16</v>
      </c>
      <c r="H37" s="57">
        <v>16</v>
      </c>
      <c r="I37" s="57">
        <v>16</v>
      </c>
      <c r="J37" s="57">
        <v>16</v>
      </c>
      <c r="K37" s="57">
        <v>16</v>
      </c>
      <c r="L37" s="89">
        <v>23</v>
      </c>
      <c r="M37" s="89">
        <v>23</v>
      </c>
      <c r="N37" s="89">
        <v>23</v>
      </c>
      <c r="O37" s="89">
        <v>23</v>
      </c>
      <c r="P37" s="89">
        <v>23</v>
      </c>
      <c r="Q37" s="89">
        <v>23</v>
      </c>
      <c r="R37" s="89">
        <v>23</v>
      </c>
      <c r="S37" s="89">
        <v>23</v>
      </c>
      <c r="T37" s="89">
        <v>23</v>
      </c>
      <c r="U37" s="59">
        <v>28</v>
      </c>
      <c r="V37" s="59">
        <v>28</v>
      </c>
      <c r="W37" s="59">
        <v>28</v>
      </c>
      <c r="X37" s="59">
        <v>28</v>
      </c>
      <c r="Y37" s="59">
        <v>28</v>
      </c>
      <c r="Z37" s="59">
        <v>28</v>
      </c>
      <c r="AA37" s="59">
        <v>28</v>
      </c>
      <c r="AB37" s="59">
        <v>28</v>
      </c>
      <c r="AC37" s="59">
        <v>28</v>
      </c>
      <c r="AD37" s="59">
        <v>28</v>
      </c>
      <c r="AE37" s="59">
        <v>28</v>
      </c>
      <c r="AF37" s="59">
        <v>28</v>
      </c>
      <c r="AG37" s="59">
        <v>28</v>
      </c>
      <c r="AH37" s="59">
        <v>28</v>
      </c>
      <c r="AI37" s="59">
        <v>28</v>
      </c>
      <c r="AJ37" s="59">
        <v>28</v>
      </c>
      <c r="AK37" s="59">
        <v>28</v>
      </c>
      <c r="AL37" s="59">
        <v>28</v>
      </c>
      <c r="AM37" s="59">
        <v>28</v>
      </c>
      <c r="AN37" s="59">
        <v>28</v>
      </c>
      <c r="AO37" s="59">
        <v>28</v>
      </c>
      <c r="AP37" s="59">
        <v>28</v>
      </c>
      <c r="AQ37" s="59">
        <v>28</v>
      </c>
      <c r="AR37" s="59">
        <v>28</v>
      </c>
      <c r="AS37" s="59">
        <v>28</v>
      </c>
      <c r="AT37" s="59">
        <v>28</v>
      </c>
      <c r="AU37" s="59">
        <v>28</v>
      </c>
      <c r="AV37" s="59">
        <v>28</v>
      </c>
      <c r="AW37" s="59">
        <v>28</v>
      </c>
      <c r="AX37" s="59">
        <v>28</v>
      </c>
    </row>
    <row r="38" spans="2:50" x14ac:dyDescent="0.25">
      <c r="B38" s="50"/>
      <c r="C38" s="1">
        <f>IFERROR(VLOOKUP(E38,'izin hesabı'!$H$6:$J$38,3,FALSE),0)</f>
        <v>0</v>
      </c>
      <c r="D38" s="56">
        <f t="shared" si="0"/>
        <v>33</v>
      </c>
      <c r="E38" s="65">
        <v>2025</v>
      </c>
      <c r="F38" s="51"/>
      <c r="G38" s="57">
        <v>16</v>
      </c>
      <c r="H38" s="57">
        <v>16</v>
      </c>
      <c r="I38" s="57">
        <v>16</v>
      </c>
      <c r="J38" s="57">
        <v>16</v>
      </c>
      <c r="K38" s="57">
        <v>16</v>
      </c>
      <c r="L38" s="89">
        <v>23</v>
      </c>
      <c r="M38" s="89">
        <v>23</v>
      </c>
      <c r="N38" s="89">
        <v>23</v>
      </c>
      <c r="O38" s="89">
        <v>23</v>
      </c>
      <c r="P38" s="89">
        <v>23</v>
      </c>
      <c r="Q38" s="89">
        <v>23</v>
      </c>
      <c r="R38" s="89">
        <v>23</v>
      </c>
      <c r="S38" s="89">
        <v>23</v>
      </c>
      <c r="T38" s="89">
        <v>23</v>
      </c>
      <c r="U38" s="59">
        <v>28</v>
      </c>
      <c r="V38" s="59">
        <v>28</v>
      </c>
      <c r="W38" s="59">
        <v>28</v>
      </c>
      <c r="X38" s="59">
        <v>28</v>
      </c>
      <c r="Y38" s="59">
        <v>28</v>
      </c>
      <c r="Z38" s="59">
        <v>28</v>
      </c>
      <c r="AA38" s="59">
        <v>28</v>
      </c>
      <c r="AB38" s="59">
        <v>28</v>
      </c>
      <c r="AC38" s="59">
        <v>28</v>
      </c>
      <c r="AD38" s="59">
        <v>28</v>
      </c>
      <c r="AE38" s="59">
        <v>28</v>
      </c>
      <c r="AF38" s="59">
        <v>28</v>
      </c>
      <c r="AG38" s="59">
        <v>28</v>
      </c>
      <c r="AH38" s="59">
        <v>28</v>
      </c>
      <c r="AI38" s="59">
        <v>28</v>
      </c>
      <c r="AJ38" s="59">
        <v>28</v>
      </c>
      <c r="AK38" s="59">
        <v>28</v>
      </c>
      <c r="AL38" s="59">
        <v>28</v>
      </c>
      <c r="AM38" s="59">
        <v>28</v>
      </c>
      <c r="AN38" s="59">
        <v>28</v>
      </c>
      <c r="AO38" s="59">
        <v>28</v>
      </c>
      <c r="AP38" s="59">
        <v>28</v>
      </c>
      <c r="AQ38" s="59">
        <v>28</v>
      </c>
      <c r="AR38" s="59">
        <v>28</v>
      </c>
      <c r="AS38" s="59">
        <v>28</v>
      </c>
      <c r="AT38" s="59">
        <v>28</v>
      </c>
      <c r="AU38" s="59">
        <v>28</v>
      </c>
      <c r="AV38" s="59">
        <v>28</v>
      </c>
      <c r="AW38" s="59">
        <v>28</v>
      </c>
      <c r="AX38" s="59">
        <v>28</v>
      </c>
    </row>
    <row r="39" spans="2:50" x14ac:dyDescent="0.25">
      <c r="B39" s="50"/>
      <c r="C39" s="1">
        <f>IFERROR(VLOOKUP(E39,'izin hesabı'!$H$6:$J$38,3,FALSE),0)</f>
        <v>0</v>
      </c>
      <c r="D39" s="56">
        <f t="shared" si="0"/>
        <v>34</v>
      </c>
      <c r="E39" s="65">
        <v>2026</v>
      </c>
      <c r="F39" s="51"/>
      <c r="G39" s="57">
        <v>16</v>
      </c>
      <c r="H39" s="57">
        <v>16</v>
      </c>
      <c r="I39" s="57">
        <v>16</v>
      </c>
      <c r="J39" s="57">
        <v>16</v>
      </c>
      <c r="K39" s="57">
        <v>16</v>
      </c>
      <c r="L39" s="89">
        <v>23</v>
      </c>
      <c r="M39" s="89">
        <v>23</v>
      </c>
      <c r="N39" s="89">
        <v>23</v>
      </c>
      <c r="O39" s="89">
        <v>23</v>
      </c>
      <c r="P39" s="89">
        <v>23</v>
      </c>
      <c r="Q39" s="89">
        <v>23</v>
      </c>
      <c r="R39" s="89">
        <v>23</v>
      </c>
      <c r="S39" s="89">
        <v>23</v>
      </c>
      <c r="T39" s="89">
        <v>23</v>
      </c>
      <c r="U39" s="59">
        <v>28</v>
      </c>
      <c r="V39" s="59">
        <v>28</v>
      </c>
      <c r="W39" s="59">
        <v>28</v>
      </c>
      <c r="X39" s="59">
        <v>28</v>
      </c>
      <c r="Y39" s="59">
        <v>28</v>
      </c>
      <c r="Z39" s="59">
        <v>28</v>
      </c>
      <c r="AA39" s="59">
        <v>28</v>
      </c>
      <c r="AB39" s="59">
        <v>28</v>
      </c>
      <c r="AC39" s="59">
        <v>28</v>
      </c>
      <c r="AD39" s="59">
        <v>28</v>
      </c>
      <c r="AE39" s="59">
        <v>28</v>
      </c>
      <c r="AF39" s="59">
        <v>28</v>
      </c>
      <c r="AG39" s="59">
        <v>28</v>
      </c>
      <c r="AH39" s="59">
        <v>28</v>
      </c>
      <c r="AI39" s="59">
        <v>28</v>
      </c>
      <c r="AJ39" s="59">
        <v>28</v>
      </c>
      <c r="AK39" s="59">
        <v>28</v>
      </c>
      <c r="AL39" s="59">
        <v>28</v>
      </c>
      <c r="AM39" s="59">
        <v>28</v>
      </c>
      <c r="AN39" s="59">
        <v>28</v>
      </c>
      <c r="AO39" s="59">
        <v>28</v>
      </c>
      <c r="AP39" s="59">
        <v>28</v>
      </c>
      <c r="AQ39" s="59">
        <v>28</v>
      </c>
      <c r="AR39" s="59">
        <v>28</v>
      </c>
      <c r="AS39" s="59">
        <v>28</v>
      </c>
      <c r="AT39" s="59">
        <v>28</v>
      </c>
      <c r="AU39" s="59">
        <v>28</v>
      </c>
      <c r="AV39" s="59">
        <v>28</v>
      </c>
      <c r="AW39" s="59">
        <v>28</v>
      </c>
      <c r="AX39" s="59">
        <v>28</v>
      </c>
    </row>
    <row r="40" spans="2:50" x14ac:dyDescent="0.25">
      <c r="C40" s="1">
        <f>IFERROR(VLOOKUP(E40,'izin hesabı'!$H$6:$J$38,3,FALSE),0)</f>
        <v>0</v>
      </c>
      <c r="D40" s="56">
        <f t="shared" si="0"/>
        <v>35</v>
      </c>
      <c r="E40" s="65">
        <v>2027</v>
      </c>
      <c r="F40" s="51"/>
      <c r="G40" s="57">
        <v>16</v>
      </c>
      <c r="H40" s="57">
        <v>16</v>
      </c>
      <c r="I40" s="57">
        <v>16</v>
      </c>
      <c r="J40" s="57">
        <v>16</v>
      </c>
      <c r="K40" s="57">
        <v>16</v>
      </c>
      <c r="L40" s="89">
        <v>23</v>
      </c>
      <c r="M40" s="89">
        <v>23</v>
      </c>
      <c r="N40" s="89">
        <v>23</v>
      </c>
      <c r="O40" s="89">
        <v>23</v>
      </c>
      <c r="P40" s="89">
        <v>23</v>
      </c>
      <c r="Q40" s="89">
        <v>23</v>
      </c>
      <c r="R40" s="89">
        <v>23</v>
      </c>
      <c r="S40" s="89">
        <v>23</v>
      </c>
      <c r="T40" s="89">
        <v>23</v>
      </c>
      <c r="U40" s="59">
        <v>28</v>
      </c>
      <c r="V40" s="59">
        <v>28</v>
      </c>
      <c r="W40" s="59">
        <v>28</v>
      </c>
      <c r="X40" s="59">
        <v>28</v>
      </c>
      <c r="Y40" s="59">
        <v>28</v>
      </c>
      <c r="Z40" s="59">
        <v>28</v>
      </c>
      <c r="AA40" s="59">
        <v>28</v>
      </c>
      <c r="AB40" s="59">
        <v>28</v>
      </c>
      <c r="AC40" s="59">
        <v>28</v>
      </c>
      <c r="AD40" s="59">
        <v>28</v>
      </c>
      <c r="AE40" s="59">
        <v>28</v>
      </c>
      <c r="AF40" s="59">
        <v>28</v>
      </c>
      <c r="AG40" s="59">
        <v>28</v>
      </c>
      <c r="AH40" s="59">
        <v>28</v>
      </c>
      <c r="AI40" s="59">
        <v>28</v>
      </c>
      <c r="AJ40" s="59">
        <v>28</v>
      </c>
      <c r="AK40" s="59">
        <v>28</v>
      </c>
      <c r="AL40" s="59">
        <v>28</v>
      </c>
      <c r="AM40" s="59">
        <v>28</v>
      </c>
      <c r="AN40" s="59">
        <v>28</v>
      </c>
      <c r="AO40" s="59">
        <v>28</v>
      </c>
      <c r="AP40" s="59">
        <v>28</v>
      </c>
      <c r="AQ40" s="59">
        <v>28</v>
      </c>
      <c r="AR40" s="59">
        <v>28</v>
      </c>
      <c r="AS40" s="59">
        <v>28</v>
      </c>
      <c r="AT40" s="59">
        <v>28</v>
      </c>
      <c r="AU40" s="59">
        <v>28</v>
      </c>
      <c r="AV40" s="59">
        <v>28</v>
      </c>
      <c r="AW40" s="59">
        <v>28</v>
      </c>
      <c r="AX40" s="59">
        <v>28</v>
      </c>
    </row>
    <row r="41" spans="2:50" x14ac:dyDescent="0.25">
      <c r="C41" s="1">
        <f>IFERROR(VLOOKUP(E41,'izin hesabı'!$H$6:$J$38,3,FALSE),0)</f>
        <v>0</v>
      </c>
      <c r="D41" s="56">
        <f t="shared" si="0"/>
        <v>36</v>
      </c>
      <c r="E41" s="65">
        <v>2028</v>
      </c>
      <c r="F41" s="51"/>
      <c r="G41" s="57">
        <v>16</v>
      </c>
      <c r="H41" s="57">
        <v>16</v>
      </c>
      <c r="I41" s="57">
        <v>16</v>
      </c>
      <c r="J41" s="57">
        <v>16</v>
      </c>
      <c r="K41" s="57">
        <v>16</v>
      </c>
      <c r="L41" s="89">
        <v>23</v>
      </c>
      <c r="M41" s="89">
        <v>23</v>
      </c>
      <c r="N41" s="89">
        <v>23</v>
      </c>
      <c r="O41" s="89">
        <v>23</v>
      </c>
      <c r="P41" s="89">
        <v>23</v>
      </c>
      <c r="Q41" s="89">
        <v>23</v>
      </c>
      <c r="R41" s="89">
        <v>23</v>
      </c>
      <c r="S41" s="89">
        <v>23</v>
      </c>
      <c r="T41" s="89">
        <v>23</v>
      </c>
      <c r="U41" s="59">
        <v>28</v>
      </c>
      <c r="V41" s="59">
        <v>28</v>
      </c>
      <c r="W41" s="59">
        <v>28</v>
      </c>
      <c r="X41" s="59">
        <v>28</v>
      </c>
      <c r="Y41" s="59">
        <v>28</v>
      </c>
      <c r="Z41" s="59">
        <v>28</v>
      </c>
      <c r="AA41" s="59">
        <v>28</v>
      </c>
      <c r="AB41" s="59">
        <v>28</v>
      </c>
      <c r="AC41" s="59">
        <v>28</v>
      </c>
      <c r="AD41" s="59">
        <v>28</v>
      </c>
      <c r="AE41" s="59">
        <v>28</v>
      </c>
      <c r="AF41" s="59">
        <v>28</v>
      </c>
      <c r="AG41" s="59">
        <v>28</v>
      </c>
      <c r="AH41" s="59">
        <v>28</v>
      </c>
      <c r="AI41" s="59">
        <v>28</v>
      </c>
      <c r="AJ41" s="59">
        <v>28</v>
      </c>
      <c r="AK41" s="59">
        <v>28</v>
      </c>
      <c r="AL41" s="59">
        <v>28</v>
      </c>
      <c r="AM41" s="59">
        <v>28</v>
      </c>
      <c r="AN41" s="59">
        <v>28</v>
      </c>
      <c r="AO41" s="59">
        <v>28</v>
      </c>
      <c r="AP41" s="59">
        <v>28</v>
      </c>
      <c r="AQ41" s="59">
        <v>28</v>
      </c>
      <c r="AR41" s="59">
        <v>28</v>
      </c>
      <c r="AS41" s="59">
        <v>28</v>
      </c>
      <c r="AT41" s="59">
        <v>28</v>
      </c>
      <c r="AU41" s="59">
        <v>28</v>
      </c>
      <c r="AV41" s="59">
        <v>28</v>
      </c>
      <c r="AW41" s="59">
        <v>28</v>
      </c>
      <c r="AX41" s="59">
        <v>28</v>
      </c>
    </row>
    <row r="42" spans="2:50" x14ac:dyDescent="0.25">
      <c r="C42" s="1">
        <f>IFERROR(VLOOKUP(E42,'izin hesabı'!$H$6:$J$38,3,FALSE),0)</f>
        <v>0</v>
      </c>
      <c r="D42" s="56">
        <f t="shared" si="0"/>
        <v>37</v>
      </c>
      <c r="E42" s="65">
        <v>2029</v>
      </c>
      <c r="F42" s="51"/>
      <c r="G42" s="57">
        <v>16</v>
      </c>
      <c r="H42" s="57">
        <v>16</v>
      </c>
      <c r="I42" s="57">
        <v>16</v>
      </c>
      <c r="J42" s="57">
        <v>16</v>
      </c>
      <c r="K42" s="57">
        <v>16</v>
      </c>
      <c r="L42" s="89">
        <v>23</v>
      </c>
      <c r="M42" s="89">
        <v>23</v>
      </c>
      <c r="N42" s="89">
        <v>23</v>
      </c>
      <c r="O42" s="89">
        <v>23</v>
      </c>
      <c r="P42" s="89">
        <v>23</v>
      </c>
      <c r="Q42" s="89">
        <v>23</v>
      </c>
      <c r="R42" s="89">
        <v>23</v>
      </c>
      <c r="S42" s="89">
        <v>23</v>
      </c>
      <c r="T42" s="89">
        <v>23</v>
      </c>
      <c r="U42" s="59">
        <v>28</v>
      </c>
      <c r="V42" s="59">
        <v>28</v>
      </c>
      <c r="W42" s="59">
        <v>28</v>
      </c>
      <c r="X42" s="59">
        <v>28</v>
      </c>
      <c r="Y42" s="59">
        <v>28</v>
      </c>
      <c r="Z42" s="59">
        <v>28</v>
      </c>
      <c r="AA42" s="59">
        <v>28</v>
      </c>
      <c r="AB42" s="59">
        <v>28</v>
      </c>
      <c r="AC42" s="59">
        <v>28</v>
      </c>
      <c r="AD42" s="59">
        <v>28</v>
      </c>
      <c r="AE42" s="59">
        <v>28</v>
      </c>
      <c r="AF42" s="59">
        <v>28</v>
      </c>
      <c r="AG42" s="59">
        <v>28</v>
      </c>
      <c r="AH42" s="59">
        <v>28</v>
      </c>
      <c r="AI42" s="59">
        <v>28</v>
      </c>
      <c r="AJ42" s="59">
        <v>28</v>
      </c>
      <c r="AK42" s="59">
        <v>28</v>
      </c>
      <c r="AL42" s="59">
        <v>28</v>
      </c>
      <c r="AM42" s="59">
        <v>28</v>
      </c>
      <c r="AN42" s="59">
        <v>28</v>
      </c>
      <c r="AO42" s="59">
        <v>28</v>
      </c>
      <c r="AP42" s="59">
        <v>28</v>
      </c>
      <c r="AQ42" s="59">
        <v>28</v>
      </c>
      <c r="AR42" s="59">
        <v>28</v>
      </c>
      <c r="AS42" s="59">
        <v>28</v>
      </c>
      <c r="AT42" s="59">
        <v>28</v>
      </c>
      <c r="AU42" s="59">
        <v>28</v>
      </c>
      <c r="AV42" s="59">
        <v>28</v>
      </c>
      <c r="AW42" s="59">
        <v>28</v>
      </c>
      <c r="AX42" s="59">
        <v>28</v>
      </c>
    </row>
    <row r="43" spans="2:50" x14ac:dyDescent="0.25">
      <c r="C43" s="1">
        <f>IFERROR(VLOOKUP(E43,'izin hesabı'!$H$6:$J$38,3,FALSE),0)</f>
        <v>0</v>
      </c>
      <c r="D43" s="56">
        <f t="shared" si="0"/>
        <v>38</v>
      </c>
      <c r="E43" s="65">
        <v>2030</v>
      </c>
      <c r="F43" s="51"/>
      <c r="G43" s="57">
        <v>16</v>
      </c>
      <c r="H43" s="57">
        <v>16</v>
      </c>
      <c r="I43" s="57">
        <v>16</v>
      </c>
      <c r="J43" s="57">
        <v>16</v>
      </c>
      <c r="K43" s="57">
        <v>16</v>
      </c>
      <c r="L43" s="89">
        <v>23</v>
      </c>
      <c r="M43" s="89">
        <v>23</v>
      </c>
      <c r="N43" s="89">
        <v>23</v>
      </c>
      <c r="O43" s="89">
        <v>23</v>
      </c>
      <c r="P43" s="89">
        <v>23</v>
      </c>
      <c r="Q43" s="89">
        <v>23</v>
      </c>
      <c r="R43" s="89">
        <v>23</v>
      </c>
      <c r="S43" s="89">
        <v>23</v>
      </c>
      <c r="T43" s="89">
        <v>23</v>
      </c>
      <c r="U43" s="59">
        <v>28</v>
      </c>
      <c r="V43" s="59">
        <v>28</v>
      </c>
      <c r="W43" s="59">
        <v>28</v>
      </c>
      <c r="X43" s="59">
        <v>28</v>
      </c>
      <c r="Y43" s="59">
        <v>28</v>
      </c>
      <c r="Z43" s="59">
        <v>28</v>
      </c>
      <c r="AA43" s="59">
        <v>28</v>
      </c>
      <c r="AB43" s="59">
        <v>28</v>
      </c>
      <c r="AC43" s="59">
        <v>28</v>
      </c>
      <c r="AD43" s="59">
        <v>28</v>
      </c>
      <c r="AE43" s="59">
        <v>28</v>
      </c>
      <c r="AF43" s="59">
        <v>28</v>
      </c>
      <c r="AG43" s="59">
        <v>28</v>
      </c>
      <c r="AH43" s="59">
        <v>28</v>
      </c>
      <c r="AI43" s="59">
        <v>28</v>
      </c>
      <c r="AJ43" s="59">
        <v>28</v>
      </c>
      <c r="AK43" s="59">
        <v>28</v>
      </c>
      <c r="AL43" s="59">
        <v>28</v>
      </c>
      <c r="AM43" s="59">
        <v>28</v>
      </c>
      <c r="AN43" s="59">
        <v>28</v>
      </c>
      <c r="AO43" s="59">
        <v>28</v>
      </c>
      <c r="AP43" s="59">
        <v>28</v>
      </c>
      <c r="AQ43" s="59">
        <v>28</v>
      </c>
      <c r="AR43" s="59">
        <v>28</v>
      </c>
      <c r="AS43" s="59">
        <v>28</v>
      </c>
      <c r="AT43" s="59">
        <v>28</v>
      </c>
      <c r="AU43" s="59">
        <v>28</v>
      </c>
      <c r="AV43" s="59">
        <v>28</v>
      </c>
      <c r="AW43" s="59">
        <v>28</v>
      </c>
      <c r="AX43" s="59">
        <v>28</v>
      </c>
    </row>
    <row r="44" spans="2:50" x14ac:dyDescent="0.25">
      <c r="C44" s="1">
        <f>IFERROR(VLOOKUP(E44,'izin hesabı'!$H$6:$J$38,3,FALSE),0)</f>
        <v>0</v>
      </c>
      <c r="D44" s="56">
        <f t="shared" si="0"/>
        <v>39</v>
      </c>
      <c r="E44" s="65">
        <v>2031</v>
      </c>
      <c r="F44" s="51"/>
      <c r="G44" s="57">
        <v>16</v>
      </c>
      <c r="H44" s="57">
        <v>16</v>
      </c>
      <c r="I44" s="57">
        <v>16</v>
      </c>
      <c r="J44" s="57">
        <v>16</v>
      </c>
      <c r="K44" s="57">
        <v>16</v>
      </c>
      <c r="L44" s="89">
        <v>23</v>
      </c>
      <c r="M44" s="89">
        <v>23</v>
      </c>
      <c r="N44" s="89">
        <v>23</v>
      </c>
      <c r="O44" s="89">
        <v>23</v>
      </c>
      <c r="P44" s="89">
        <v>23</v>
      </c>
      <c r="Q44" s="89">
        <v>23</v>
      </c>
      <c r="R44" s="89">
        <v>23</v>
      </c>
      <c r="S44" s="89">
        <v>23</v>
      </c>
      <c r="T44" s="89">
        <v>23</v>
      </c>
      <c r="U44" s="59">
        <v>28</v>
      </c>
      <c r="V44" s="59">
        <v>28</v>
      </c>
      <c r="W44" s="59">
        <v>28</v>
      </c>
      <c r="X44" s="59">
        <v>28</v>
      </c>
      <c r="Y44" s="59">
        <v>28</v>
      </c>
      <c r="Z44" s="59">
        <v>28</v>
      </c>
      <c r="AA44" s="59">
        <v>28</v>
      </c>
      <c r="AB44" s="59">
        <v>28</v>
      </c>
      <c r="AC44" s="59">
        <v>28</v>
      </c>
      <c r="AD44" s="59">
        <v>28</v>
      </c>
      <c r="AE44" s="59">
        <v>28</v>
      </c>
      <c r="AF44" s="59">
        <v>28</v>
      </c>
      <c r="AG44" s="59">
        <v>28</v>
      </c>
      <c r="AH44" s="59">
        <v>28</v>
      </c>
      <c r="AI44" s="59">
        <v>28</v>
      </c>
      <c r="AJ44" s="59">
        <v>28</v>
      </c>
      <c r="AK44" s="59">
        <v>28</v>
      </c>
      <c r="AL44" s="59">
        <v>28</v>
      </c>
      <c r="AM44" s="59">
        <v>28</v>
      </c>
      <c r="AN44" s="59">
        <v>28</v>
      </c>
      <c r="AO44" s="59">
        <v>28</v>
      </c>
      <c r="AP44" s="59">
        <v>28</v>
      </c>
      <c r="AQ44" s="59">
        <v>28</v>
      </c>
      <c r="AR44" s="59">
        <v>28</v>
      </c>
      <c r="AS44" s="59">
        <v>28</v>
      </c>
      <c r="AT44" s="59">
        <v>28</v>
      </c>
      <c r="AU44" s="59">
        <v>28</v>
      </c>
      <c r="AV44" s="59">
        <v>28</v>
      </c>
      <c r="AW44" s="59">
        <v>28</v>
      </c>
      <c r="AX44" s="59">
        <v>28</v>
      </c>
    </row>
    <row r="45" spans="2:50" x14ac:dyDescent="0.25">
      <c r="C45" s="1">
        <f>IFERROR(VLOOKUP(E45,'izin hesabı'!$H$6:$J$38,3,FALSE),0)</f>
        <v>0</v>
      </c>
      <c r="D45" s="56">
        <f t="shared" si="0"/>
        <v>40</v>
      </c>
      <c r="E45" s="65">
        <v>2032</v>
      </c>
      <c r="F45" s="51"/>
      <c r="G45" s="57">
        <v>16</v>
      </c>
      <c r="H45" s="57">
        <v>16</v>
      </c>
      <c r="I45" s="57">
        <v>16</v>
      </c>
      <c r="J45" s="57">
        <v>16</v>
      </c>
      <c r="K45" s="57">
        <v>16</v>
      </c>
      <c r="L45" s="89">
        <v>23</v>
      </c>
      <c r="M45" s="89">
        <v>23</v>
      </c>
      <c r="N45" s="89">
        <v>23</v>
      </c>
      <c r="O45" s="89">
        <v>23</v>
      </c>
      <c r="P45" s="89">
        <v>23</v>
      </c>
      <c r="Q45" s="89">
        <v>23</v>
      </c>
      <c r="R45" s="89">
        <v>23</v>
      </c>
      <c r="S45" s="89">
        <v>23</v>
      </c>
      <c r="T45" s="89">
        <v>23</v>
      </c>
      <c r="U45" s="59">
        <v>28</v>
      </c>
      <c r="V45" s="59">
        <v>28</v>
      </c>
      <c r="W45" s="59">
        <v>28</v>
      </c>
      <c r="X45" s="59">
        <v>28</v>
      </c>
      <c r="Y45" s="59">
        <v>28</v>
      </c>
      <c r="Z45" s="59">
        <v>28</v>
      </c>
      <c r="AA45" s="59">
        <v>28</v>
      </c>
      <c r="AB45" s="59">
        <v>28</v>
      </c>
      <c r="AC45" s="59">
        <v>28</v>
      </c>
      <c r="AD45" s="59">
        <v>28</v>
      </c>
      <c r="AE45" s="59">
        <v>28</v>
      </c>
      <c r="AF45" s="59">
        <v>28</v>
      </c>
      <c r="AG45" s="59">
        <v>28</v>
      </c>
      <c r="AH45" s="59">
        <v>28</v>
      </c>
      <c r="AI45" s="59">
        <v>28</v>
      </c>
      <c r="AJ45" s="59">
        <v>28</v>
      </c>
      <c r="AK45" s="59">
        <v>28</v>
      </c>
      <c r="AL45" s="59">
        <v>28</v>
      </c>
      <c r="AM45" s="59">
        <v>28</v>
      </c>
      <c r="AN45" s="59">
        <v>28</v>
      </c>
      <c r="AO45" s="59">
        <v>28</v>
      </c>
      <c r="AP45" s="59">
        <v>28</v>
      </c>
      <c r="AQ45" s="59">
        <v>28</v>
      </c>
      <c r="AR45" s="59">
        <v>28</v>
      </c>
      <c r="AS45" s="59">
        <v>28</v>
      </c>
      <c r="AT45" s="59">
        <v>28</v>
      </c>
      <c r="AU45" s="59">
        <v>28</v>
      </c>
      <c r="AV45" s="59">
        <v>28</v>
      </c>
      <c r="AW45" s="59">
        <v>28</v>
      </c>
      <c r="AX45" s="59">
        <v>28</v>
      </c>
    </row>
    <row r="46" spans="2:50" x14ac:dyDescent="0.25">
      <c r="C46" s="1">
        <f>IFERROR(VLOOKUP(E46,'izin hesabı'!$H$6:$J$38,3,FALSE),0)</f>
        <v>0</v>
      </c>
      <c r="D46" s="56">
        <f t="shared" si="0"/>
        <v>41</v>
      </c>
      <c r="E46" s="65">
        <v>2033</v>
      </c>
      <c r="F46" s="51"/>
      <c r="G46" s="57">
        <v>16</v>
      </c>
      <c r="H46" s="57">
        <v>16</v>
      </c>
      <c r="I46" s="57">
        <v>16</v>
      </c>
      <c r="J46" s="57">
        <v>16</v>
      </c>
      <c r="K46" s="57">
        <v>16</v>
      </c>
      <c r="L46" s="89">
        <v>23</v>
      </c>
      <c r="M46" s="89">
        <v>23</v>
      </c>
      <c r="N46" s="89">
        <v>23</v>
      </c>
      <c r="O46" s="89">
        <v>23</v>
      </c>
      <c r="P46" s="89">
        <v>23</v>
      </c>
      <c r="Q46" s="89">
        <v>23</v>
      </c>
      <c r="R46" s="89">
        <v>23</v>
      </c>
      <c r="S46" s="89">
        <v>23</v>
      </c>
      <c r="T46" s="89">
        <v>23</v>
      </c>
      <c r="U46" s="59">
        <v>28</v>
      </c>
      <c r="V46" s="59">
        <v>28</v>
      </c>
      <c r="W46" s="59">
        <v>28</v>
      </c>
      <c r="X46" s="59">
        <v>28</v>
      </c>
      <c r="Y46" s="59">
        <v>28</v>
      </c>
      <c r="Z46" s="59">
        <v>28</v>
      </c>
      <c r="AA46" s="59">
        <v>28</v>
      </c>
      <c r="AB46" s="59">
        <v>28</v>
      </c>
      <c r="AC46" s="59">
        <v>28</v>
      </c>
      <c r="AD46" s="59">
        <v>28</v>
      </c>
      <c r="AE46" s="59">
        <v>28</v>
      </c>
      <c r="AF46" s="59">
        <v>28</v>
      </c>
      <c r="AG46" s="59">
        <v>28</v>
      </c>
      <c r="AH46" s="59">
        <v>28</v>
      </c>
      <c r="AI46" s="59">
        <v>28</v>
      </c>
      <c r="AJ46" s="59">
        <v>28</v>
      </c>
      <c r="AK46" s="59">
        <v>28</v>
      </c>
      <c r="AL46" s="59">
        <v>28</v>
      </c>
      <c r="AM46" s="59">
        <v>28</v>
      </c>
      <c r="AN46" s="59">
        <v>28</v>
      </c>
      <c r="AO46" s="59">
        <v>28</v>
      </c>
      <c r="AP46" s="59">
        <v>28</v>
      </c>
      <c r="AQ46" s="59">
        <v>28</v>
      </c>
      <c r="AR46" s="59">
        <v>28</v>
      </c>
      <c r="AS46" s="59">
        <v>28</v>
      </c>
      <c r="AT46" s="59">
        <v>28</v>
      </c>
      <c r="AU46" s="59">
        <v>28</v>
      </c>
      <c r="AV46" s="59">
        <v>28</v>
      </c>
      <c r="AW46" s="59">
        <v>28</v>
      </c>
      <c r="AX46" s="59">
        <v>28</v>
      </c>
    </row>
    <row r="47" spans="2:50" x14ac:dyDescent="0.25">
      <c r="C47" s="1">
        <f>IFERROR(VLOOKUP(E47,'izin hesabı'!$H$6:$J$38,3,FALSE),0)</f>
        <v>0</v>
      </c>
      <c r="D47" s="56">
        <f t="shared" si="0"/>
        <v>42</v>
      </c>
      <c r="E47" s="65">
        <v>2034</v>
      </c>
      <c r="F47" s="51"/>
      <c r="G47" s="57">
        <v>16</v>
      </c>
      <c r="H47" s="57">
        <v>16</v>
      </c>
      <c r="I47" s="57">
        <v>16</v>
      </c>
      <c r="J47" s="57">
        <v>16</v>
      </c>
      <c r="K47" s="57">
        <v>16</v>
      </c>
      <c r="L47" s="89">
        <v>23</v>
      </c>
      <c r="M47" s="89">
        <v>23</v>
      </c>
      <c r="N47" s="89">
        <v>23</v>
      </c>
      <c r="O47" s="89">
        <v>23</v>
      </c>
      <c r="P47" s="89">
        <v>23</v>
      </c>
      <c r="Q47" s="89">
        <v>23</v>
      </c>
      <c r="R47" s="89">
        <v>23</v>
      </c>
      <c r="S47" s="89">
        <v>23</v>
      </c>
      <c r="T47" s="89">
        <v>23</v>
      </c>
      <c r="U47" s="59">
        <v>28</v>
      </c>
      <c r="V47" s="59">
        <v>28</v>
      </c>
      <c r="W47" s="59">
        <v>28</v>
      </c>
      <c r="X47" s="59">
        <v>28</v>
      </c>
      <c r="Y47" s="59">
        <v>28</v>
      </c>
      <c r="Z47" s="59">
        <v>28</v>
      </c>
      <c r="AA47" s="59">
        <v>28</v>
      </c>
      <c r="AB47" s="59">
        <v>28</v>
      </c>
      <c r="AC47" s="59">
        <v>28</v>
      </c>
      <c r="AD47" s="59">
        <v>28</v>
      </c>
      <c r="AE47" s="59">
        <v>28</v>
      </c>
      <c r="AF47" s="59">
        <v>28</v>
      </c>
      <c r="AG47" s="59">
        <v>28</v>
      </c>
      <c r="AH47" s="59">
        <v>28</v>
      </c>
      <c r="AI47" s="59">
        <v>28</v>
      </c>
      <c r="AJ47" s="59">
        <v>28</v>
      </c>
      <c r="AK47" s="59">
        <v>28</v>
      </c>
      <c r="AL47" s="59">
        <v>28</v>
      </c>
      <c r="AM47" s="59">
        <v>28</v>
      </c>
      <c r="AN47" s="59">
        <v>28</v>
      </c>
      <c r="AO47" s="59">
        <v>28</v>
      </c>
      <c r="AP47" s="59">
        <v>28</v>
      </c>
      <c r="AQ47" s="59">
        <v>28</v>
      </c>
      <c r="AR47" s="59">
        <v>28</v>
      </c>
      <c r="AS47" s="59">
        <v>28</v>
      </c>
      <c r="AT47" s="59">
        <v>28</v>
      </c>
      <c r="AU47" s="59">
        <v>28</v>
      </c>
      <c r="AV47" s="59">
        <v>28</v>
      </c>
      <c r="AW47" s="59">
        <v>28</v>
      </c>
      <c r="AX47" s="59">
        <v>28</v>
      </c>
    </row>
    <row r="48" spans="2:50" x14ac:dyDescent="0.25">
      <c r="C48" s="1">
        <f>IFERROR(VLOOKUP(E48,'izin hesabı'!$H$6:$J$38,3,FALSE),0)</f>
        <v>0</v>
      </c>
      <c r="D48" s="56">
        <f t="shared" si="0"/>
        <v>43</v>
      </c>
      <c r="E48" s="65">
        <v>2035</v>
      </c>
      <c r="F48" s="51"/>
      <c r="G48" s="57">
        <v>16</v>
      </c>
      <c r="H48" s="57">
        <v>16</v>
      </c>
      <c r="I48" s="57">
        <v>16</v>
      </c>
      <c r="J48" s="57">
        <v>16</v>
      </c>
      <c r="K48" s="57">
        <v>16</v>
      </c>
      <c r="L48" s="89">
        <v>23</v>
      </c>
      <c r="M48" s="89">
        <v>23</v>
      </c>
      <c r="N48" s="89">
        <v>23</v>
      </c>
      <c r="O48" s="89">
        <v>23</v>
      </c>
      <c r="P48" s="89">
        <v>23</v>
      </c>
      <c r="Q48" s="89">
        <v>23</v>
      </c>
      <c r="R48" s="89">
        <v>23</v>
      </c>
      <c r="S48" s="89">
        <v>23</v>
      </c>
      <c r="T48" s="89">
        <v>23</v>
      </c>
      <c r="U48" s="59">
        <v>28</v>
      </c>
      <c r="V48" s="59">
        <v>28</v>
      </c>
      <c r="W48" s="59">
        <v>28</v>
      </c>
      <c r="X48" s="59">
        <v>28</v>
      </c>
      <c r="Y48" s="59">
        <v>28</v>
      </c>
      <c r="Z48" s="59">
        <v>28</v>
      </c>
      <c r="AA48" s="59">
        <v>28</v>
      </c>
      <c r="AB48" s="59">
        <v>28</v>
      </c>
      <c r="AC48" s="59">
        <v>28</v>
      </c>
      <c r="AD48" s="59">
        <v>28</v>
      </c>
      <c r="AE48" s="59">
        <v>28</v>
      </c>
      <c r="AF48" s="59">
        <v>28</v>
      </c>
      <c r="AG48" s="59">
        <v>28</v>
      </c>
      <c r="AH48" s="59">
        <v>28</v>
      </c>
      <c r="AI48" s="59">
        <v>28</v>
      </c>
      <c r="AJ48" s="59">
        <v>28</v>
      </c>
      <c r="AK48" s="59">
        <v>28</v>
      </c>
      <c r="AL48" s="59">
        <v>28</v>
      </c>
      <c r="AM48" s="59">
        <v>28</v>
      </c>
      <c r="AN48" s="59">
        <v>28</v>
      </c>
      <c r="AO48" s="59">
        <v>28</v>
      </c>
      <c r="AP48" s="59">
        <v>28</v>
      </c>
      <c r="AQ48" s="59">
        <v>28</v>
      </c>
      <c r="AR48" s="59">
        <v>28</v>
      </c>
      <c r="AS48" s="59">
        <v>28</v>
      </c>
      <c r="AT48" s="59">
        <v>28</v>
      </c>
      <c r="AU48" s="59">
        <v>28</v>
      </c>
      <c r="AV48" s="59">
        <v>28</v>
      </c>
      <c r="AW48" s="59">
        <v>28</v>
      </c>
      <c r="AX48" s="59">
        <v>28</v>
      </c>
    </row>
    <row r="49" spans="3:50" x14ac:dyDescent="0.25">
      <c r="C49" s="1">
        <f>IFERROR(VLOOKUP(E49,'izin hesabı'!$H$6:$J$38,3,FALSE),0)</f>
        <v>0</v>
      </c>
      <c r="D49" s="56">
        <f t="shared" si="0"/>
        <v>44</v>
      </c>
      <c r="E49" s="65">
        <v>2036</v>
      </c>
      <c r="F49" s="51"/>
      <c r="G49" s="57">
        <v>16</v>
      </c>
      <c r="H49" s="57">
        <v>16</v>
      </c>
      <c r="I49" s="57">
        <v>16</v>
      </c>
      <c r="J49" s="57">
        <v>16</v>
      </c>
      <c r="K49" s="57">
        <v>16</v>
      </c>
      <c r="L49" s="89">
        <v>23</v>
      </c>
      <c r="M49" s="89">
        <v>23</v>
      </c>
      <c r="N49" s="89">
        <v>23</v>
      </c>
      <c r="O49" s="89">
        <v>23</v>
      </c>
      <c r="P49" s="89">
        <v>23</v>
      </c>
      <c r="Q49" s="89">
        <v>23</v>
      </c>
      <c r="R49" s="89">
        <v>23</v>
      </c>
      <c r="S49" s="89">
        <v>23</v>
      </c>
      <c r="T49" s="89">
        <v>23</v>
      </c>
      <c r="U49" s="59">
        <v>28</v>
      </c>
      <c r="V49" s="59">
        <v>28</v>
      </c>
      <c r="W49" s="59">
        <v>28</v>
      </c>
      <c r="X49" s="59">
        <v>28</v>
      </c>
      <c r="Y49" s="59">
        <v>28</v>
      </c>
      <c r="Z49" s="59">
        <v>28</v>
      </c>
      <c r="AA49" s="59">
        <v>28</v>
      </c>
      <c r="AB49" s="59">
        <v>28</v>
      </c>
      <c r="AC49" s="59">
        <v>28</v>
      </c>
      <c r="AD49" s="59">
        <v>28</v>
      </c>
      <c r="AE49" s="59">
        <v>28</v>
      </c>
      <c r="AF49" s="59">
        <v>28</v>
      </c>
      <c r="AG49" s="59">
        <v>28</v>
      </c>
      <c r="AH49" s="59">
        <v>28</v>
      </c>
      <c r="AI49" s="59">
        <v>28</v>
      </c>
      <c r="AJ49" s="59">
        <v>28</v>
      </c>
      <c r="AK49" s="59">
        <v>28</v>
      </c>
      <c r="AL49" s="59">
        <v>28</v>
      </c>
      <c r="AM49" s="59">
        <v>28</v>
      </c>
      <c r="AN49" s="59">
        <v>28</v>
      </c>
      <c r="AO49" s="59">
        <v>28</v>
      </c>
      <c r="AP49" s="59">
        <v>28</v>
      </c>
      <c r="AQ49" s="59">
        <v>28</v>
      </c>
      <c r="AR49" s="59">
        <v>28</v>
      </c>
      <c r="AS49" s="59">
        <v>28</v>
      </c>
      <c r="AT49" s="59">
        <v>28</v>
      </c>
      <c r="AU49" s="59">
        <v>28</v>
      </c>
      <c r="AV49" s="59">
        <v>28</v>
      </c>
      <c r="AW49" s="59">
        <v>28</v>
      </c>
      <c r="AX49" s="59">
        <v>28</v>
      </c>
    </row>
    <row r="50" spans="3:50" x14ac:dyDescent="0.25">
      <c r="C50" s="1">
        <f>IFERROR(VLOOKUP(E50,'izin hesabı'!$H$6:$J$38,3,FALSE),0)</f>
        <v>0</v>
      </c>
      <c r="D50" s="56">
        <f t="shared" si="0"/>
        <v>45</v>
      </c>
      <c r="E50" s="65">
        <v>2037</v>
      </c>
      <c r="F50" s="51"/>
      <c r="G50" s="57">
        <v>16</v>
      </c>
      <c r="H50" s="57">
        <v>16</v>
      </c>
      <c r="I50" s="57">
        <v>16</v>
      </c>
      <c r="J50" s="57">
        <v>16</v>
      </c>
      <c r="K50" s="57">
        <v>16</v>
      </c>
      <c r="L50" s="89">
        <v>23</v>
      </c>
      <c r="M50" s="89">
        <v>23</v>
      </c>
      <c r="N50" s="89">
        <v>23</v>
      </c>
      <c r="O50" s="89">
        <v>23</v>
      </c>
      <c r="P50" s="89">
        <v>23</v>
      </c>
      <c r="Q50" s="89">
        <v>23</v>
      </c>
      <c r="R50" s="89">
        <v>23</v>
      </c>
      <c r="S50" s="89">
        <v>23</v>
      </c>
      <c r="T50" s="89">
        <v>23</v>
      </c>
      <c r="U50" s="59">
        <v>28</v>
      </c>
      <c r="V50" s="59">
        <v>28</v>
      </c>
      <c r="W50" s="59">
        <v>28</v>
      </c>
      <c r="X50" s="59">
        <v>28</v>
      </c>
      <c r="Y50" s="59">
        <v>28</v>
      </c>
      <c r="Z50" s="59">
        <v>28</v>
      </c>
      <c r="AA50" s="59">
        <v>28</v>
      </c>
      <c r="AB50" s="59">
        <v>28</v>
      </c>
      <c r="AC50" s="59">
        <v>28</v>
      </c>
      <c r="AD50" s="59">
        <v>28</v>
      </c>
      <c r="AE50" s="59">
        <v>28</v>
      </c>
      <c r="AF50" s="59">
        <v>28</v>
      </c>
      <c r="AG50" s="59">
        <v>28</v>
      </c>
      <c r="AH50" s="59">
        <v>28</v>
      </c>
      <c r="AI50" s="59">
        <v>28</v>
      </c>
      <c r="AJ50" s="59">
        <v>28</v>
      </c>
      <c r="AK50" s="59">
        <v>28</v>
      </c>
      <c r="AL50" s="59">
        <v>28</v>
      </c>
      <c r="AM50" s="59">
        <v>28</v>
      </c>
      <c r="AN50" s="59">
        <v>28</v>
      </c>
      <c r="AO50" s="59">
        <v>28</v>
      </c>
      <c r="AP50" s="59">
        <v>28</v>
      </c>
      <c r="AQ50" s="59">
        <v>28</v>
      </c>
      <c r="AR50" s="59">
        <v>28</v>
      </c>
      <c r="AS50" s="59">
        <v>28</v>
      </c>
      <c r="AT50" s="59">
        <v>28</v>
      </c>
      <c r="AU50" s="59">
        <v>28</v>
      </c>
      <c r="AV50" s="59">
        <v>28</v>
      </c>
      <c r="AW50" s="59">
        <v>28</v>
      </c>
      <c r="AX50" s="59">
        <v>28</v>
      </c>
    </row>
  </sheetData>
  <sheetProtection algorithmName="SHA-512" hashValue="xzxeVX4VncwxIA/CqBDLS5mv12wFZQkXb8OcoRUVSuB+Z8vvAX0Wk+qeWudc1g/Yd0SOXLJsPylmQLdBayuJuw==" saltValue="qcT3xJUIqh0bJL4XKQkEdg==" spinCount="100000" sheet="1" formatCells="0" formatColumns="0" formatRows="0" insertColumns="0" insertRows="0" insertHyperlinks="0" deleteColumns="0" deleteRows="0" sort="0" autoFilter="0" pivotTables="0"/>
  <mergeCells count="2">
    <mergeCell ref="G2:P2"/>
    <mergeCell ref="G4:AH4"/>
  </mergeCells>
  <conditionalFormatting sqref="C6:C39">
    <cfRule type="cellIs" dxfId="1" priority="2" operator="greaterThan">
      <formula>0</formula>
    </cfRule>
  </conditionalFormatting>
  <conditionalFormatting sqref="C40:C50">
    <cfRule type="cellIs" dxfId="0" priority="1" operator="greaterThan">
      <formula>0</formula>
    </cfRule>
  </conditionalFormatting>
  <dataValidations count="1">
    <dataValidation type="list" allowBlank="1" showInputMessage="1" showErrorMessage="1" sqref="G65422:AH65480 WVO982926:WWP982984 WLS982926:WMT982984 WBW982926:WCX982984 VSA982926:VTB982984 VIE982926:VJF982984 UYI982926:UZJ982984 UOM982926:UPN982984 UEQ982926:UFR982984 TUU982926:TVV982984 TKY982926:TLZ982984 TBC982926:TCD982984 SRG982926:SSH982984 SHK982926:SIL982984 RXO982926:RYP982984 RNS982926:ROT982984 RDW982926:REX982984 QUA982926:QVB982984 QKE982926:QLF982984 QAI982926:QBJ982984 PQM982926:PRN982984 PGQ982926:PHR982984 OWU982926:OXV982984 OMY982926:ONZ982984 ODC982926:OED982984 NTG982926:NUH982984 NJK982926:NKL982984 MZO982926:NAP982984 MPS982926:MQT982984 MFW982926:MGX982984 LWA982926:LXB982984 LME982926:LNF982984 LCI982926:LDJ982984 KSM982926:KTN982984 KIQ982926:KJR982984 JYU982926:JZV982984 JOY982926:JPZ982984 JFC982926:JGD982984 IVG982926:IWH982984 ILK982926:IML982984 IBO982926:ICP982984 HRS982926:HST982984 HHW982926:HIX982984 GYA982926:GZB982984 GOE982926:GPF982984 GEI982926:GFJ982984 FUM982926:FVN982984 FKQ982926:FLR982984 FAU982926:FBV982984 EQY982926:ERZ982984 EHC982926:EID982984 DXG982926:DYH982984 DNK982926:DOL982984 DDO982926:DEP982984 CTS982926:CUT982984 CJW982926:CKX982984 CAA982926:CBB982984 BQE982926:BRF982984 BGI982926:BHJ982984 AWM982926:AXN982984 AMQ982926:ANR982984 ACU982926:ADV982984 SY982926:TZ982984 JC982926:KD982984 G982926:AH982984 WVO917390:WWP917448 WLS917390:WMT917448 WBW917390:WCX917448 VSA917390:VTB917448 VIE917390:VJF917448 UYI917390:UZJ917448 UOM917390:UPN917448 UEQ917390:UFR917448 TUU917390:TVV917448 TKY917390:TLZ917448 TBC917390:TCD917448 SRG917390:SSH917448 SHK917390:SIL917448 RXO917390:RYP917448 RNS917390:ROT917448 RDW917390:REX917448 QUA917390:QVB917448 QKE917390:QLF917448 QAI917390:QBJ917448 PQM917390:PRN917448 PGQ917390:PHR917448 OWU917390:OXV917448 OMY917390:ONZ917448 ODC917390:OED917448 NTG917390:NUH917448 NJK917390:NKL917448 MZO917390:NAP917448 MPS917390:MQT917448 MFW917390:MGX917448 LWA917390:LXB917448 LME917390:LNF917448 LCI917390:LDJ917448 KSM917390:KTN917448 KIQ917390:KJR917448 JYU917390:JZV917448 JOY917390:JPZ917448 JFC917390:JGD917448 IVG917390:IWH917448 ILK917390:IML917448 IBO917390:ICP917448 HRS917390:HST917448 HHW917390:HIX917448 GYA917390:GZB917448 GOE917390:GPF917448 GEI917390:GFJ917448 FUM917390:FVN917448 FKQ917390:FLR917448 FAU917390:FBV917448 EQY917390:ERZ917448 EHC917390:EID917448 DXG917390:DYH917448 DNK917390:DOL917448 DDO917390:DEP917448 CTS917390:CUT917448 CJW917390:CKX917448 CAA917390:CBB917448 BQE917390:BRF917448 BGI917390:BHJ917448 AWM917390:AXN917448 AMQ917390:ANR917448 ACU917390:ADV917448 SY917390:TZ917448 JC917390:KD917448 G917390:AH917448 WVO851854:WWP851912 WLS851854:WMT851912 WBW851854:WCX851912 VSA851854:VTB851912 VIE851854:VJF851912 UYI851854:UZJ851912 UOM851854:UPN851912 UEQ851854:UFR851912 TUU851854:TVV851912 TKY851854:TLZ851912 TBC851854:TCD851912 SRG851854:SSH851912 SHK851854:SIL851912 RXO851854:RYP851912 RNS851854:ROT851912 RDW851854:REX851912 QUA851854:QVB851912 QKE851854:QLF851912 QAI851854:QBJ851912 PQM851854:PRN851912 PGQ851854:PHR851912 OWU851854:OXV851912 OMY851854:ONZ851912 ODC851854:OED851912 NTG851854:NUH851912 NJK851854:NKL851912 MZO851854:NAP851912 MPS851854:MQT851912 MFW851854:MGX851912 LWA851854:LXB851912 LME851854:LNF851912 LCI851854:LDJ851912 KSM851854:KTN851912 KIQ851854:KJR851912 JYU851854:JZV851912 JOY851854:JPZ851912 JFC851854:JGD851912 IVG851854:IWH851912 ILK851854:IML851912 IBO851854:ICP851912 HRS851854:HST851912 HHW851854:HIX851912 GYA851854:GZB851912 GOE851854:GPF851912 GEI851854:GFJ851912 FUM851854:FVN851912 FKQ851854:FLR851912 FAU851854:FBV851912 EQY851854:ERZ851912 EHC851854:EID851912 DXG851854:DYH851912 DNK851854:DOL851912 DDO851854:DEP851912 CTS851854:CUT851912 CJW851854:CKX851912 CAA851854:CBB851912 BQE851854:BRF851912 BGI851854:BHJ851912 AWM851854:AXN851912 AMQ851854:ANR851912 ACU851854:ADV851912 SY851854:TZ851912 JC851854:KD851912 G851854:AH851912 WVO786318:WWP786376 WLS786318:WMT786376 WBW786318:WCX786376 VSA786318:VTB786376 VIE786318:VJF786376 UYI786318:UZJ786376 UOM786318:UPN786376 UEQ786318:UFR786376 TUU786318:TVV786376 TKY786318:TLZ786376 TBC786318:TCD786376 SRG786318:SSH786376 SHK786318:SIL786376 RXO786318:RYP786376 RNS786318:ROT786376 RDW786318:REX786376 QUA786318:QVB786376 QKE786318:QLF786376 QAI786318:QBJ786376 PQM786318:PRN786376 PGQ786318:PHR786376 OWU786318:OXV786376 OMY786318:ONZ786376 ODC786318:OED786376 NTG786318:NUH786376 NJK786318:NKL786376 MZO786318:NAP786376 MPS786318:MQT786376 MFW786318:MGX786376 LWA786318:LXB786376 LME786318:LNF786376 LCI786318:LDJ786376 KSM786318:KTN786376 KIQ786318:KJR786376 JYU786318:JZV786376 JOY786318:JPZ786376 JFC786318:JGD786376 IVG786318:IWH786376 ILK786318:IML786376 IBO786318:ICP786376 HRS786318:HST786376 HHW786318:HIX786376 GYA786318:GZB786376 GOE786318:GPF786376 GEI786318:GFJ786376 FUM786318:FVN786376 FKQ786318:FLR786376 FAU786318:FBV786376 EQY786318:ERZ786376 EHC786318:EID786376 DXG786318:DYH786376 DNK786318:DOL786376 DDO786318:DEP786376 CTS786318:CUT786376 CJW786318:CKX786376 CAA786318:CBB786376 BQE786318:BRF786376 BGI786318:BHJ786376 AWM786318:AXN786376 AMQ786318:ANR786376 ACU786318:ADV786376 SY786318:TZ786376 JC786318:KD786376 G786318:AH786376 WVO720782:WWP720840 WLS720782:WMT720840 WBW720782:WCX720840 VSA720782:VTB720840 VIE720782:VJF720840 UYI720782:UZJ720840 UOM720782:UPN720840 UEQ720782:UFR720840 TUU720782:TVV720840 TKY720782:TLZ720840 TBC720782:TCD720840 SRG720782:SSH720840 SHK720782:SIL720840 RXO720782:RYP720840 RNS720782:ROT720840 RDW720782:REX720840 QUA720782:QVB720840 QKE720782:QLF720840 QAI720782:QBJ720840 PQM720782:PRN720840 PGQ720782:PHR720840 OWU720782:OXV720840 OMY720782:ONZ720840 ODC720782:OED720840 NTG720782:NUH720840 NJK720782:NKL720840 MZO720782:NAP720840 MPS720782:MQT720840 MFW720782:MGX720840 LWA720782:LXB720840 LME720782:LNF720840 LCI720782:LDJ720840 KSM720782:KTN720840 KIQ720782:KJR720840 JYU720782:JZV720840 JOY720782:JPZ720840 JFC720782:JGD720840 IVG720782:IWH720840 ILK720782:IML720840 IBO720782:ICP720840 HRS720782:HST720840 HHW720782:HIX720840 GYA720782:GZB720840 GOE720782:GPF720840 GEI720782:GFJ720840 FUM720782:FVN720840 FKQ720782:FLR720840 FAU720782:FBV720840 EQY720782:ERZ720840 EHC720782:EID720840 DXG720782:DYH720840 DNK720782:DOL720840 DDO720782:DEP720840 CTS720782:CUT720840 CJW720782:CKX720840 CAA720782:CBB720840 BQE720782:BRF720840 BGI720782:BHJ720840 AWM720782:AXN720840 AMQ720782:ANR720840 ACU720782:ADV720840 SY720782:TZ720840 JC720782:KD720840 G720782:AH720840 WVO655246:WWP655304 WLS655246:WMT655304 WBW655246:WCX655304 VSA655246:VTB655304 VIE655246:VJF655304 UYI655246:UZJ655304 UOM655246:UPN655304 UEQ655246:UFR655304 TUU655246:TVV655304 TKY655246:TLZ655304 TBC655246:TCD655304 SRG655246:SSH655304 SHK655246:SIL655304 RXO655246:RYP655304 RNS655246:ROT655304 RDW655246:REX655304 QUA655246:QVB655304 QKE655246:QLF655304 QAI655246:QBJ655304 PQM655246:PRN655304 PGQ655246:PHR655304 OWU655246:OXV655304 OMY655246:ONZ655304 ODC655246:OED655304 NTG655246:NUH655304 NJK655246:NKL655304 MZO655246:NAP655304 MPS655246:MQT655304 MFW655246:MGX655304 LWA655246:LXB655304 LME655246:LNF655304 LCI655246:LDJ655304 KSM655246:KTN655304 KIQ655246:KJR655304 JYU655246:JZV655304 JOY655246:JPZ655304 JFC655246:JGD655304 IVG655246:IWH655304 ILK655246:IML655304 IBO655246:ICP655304 HRS655246:HST655304 HHW655246:HIX655304 GYA655246:GZB655304 GOE655246:GPF655304 GEI655246:GFJ655304 FUM655246:FVN655304 FKQ655246:FLR655304 FAU655246:FBV655304 EQY655246:ERZ655304 EHC655246:EID655304 DXG655246:DYH655304 DNK655246:DOL655304 DDO655246:DEP655304 CTS655246:CUT655304 CJW655246:CKX655304 CAA655246:CBB655304 BQE655246:BRF655304 BGI655246:BHJ655304 AWM655246:AXN655304 AMQ655246:ANR655304 ACU655246:ADV655304 SY655246:TZ655304 JC655246:KD655304 G655246:AH655304 WVO589710:WWP589768 WLS589710:WMT589768 WBW589710:WCX589768 VSA589710:VTB589768 VIE589710:VJF589768 UYI589710:UZJ589768 UOM589710:UPN589768 UEQ589710:UFR589768 TUU589710:TVV589768 TKY589710:TLZ589768 TBC589710:TCD589768 SRG589710:SSH589768 SHK589710:SIL589768 RXO589710:RYP589768 RNS589710:ROT589768 RDW589710:REX589768 QUA589710:QVB589768 QKE589710:QLF589768 QAI589710:QBJ589768 PQM589710:PRN589768 PGQ589710:PHR589768 OWU589710:OXV589768 OMY589710:ONZ589768 ODC589710:OED589768 NTG589710:NUH589768 NJK589710:NKL589768 MZO589710:NAP589768 MPS589710:MQT589768 MFW589710:MGX589768 LWA589710:LXB589768 LME589710:LNF589768 LCI589710:LDJ589768 KSM589710:KTN589768 KIQ589710:KJR589768 JYU589710:JZV589768 JOY589710:JPZ589768 JFC589710:JGD589768 IVG589710:IWH589768 ILK589710:IML589768 IBO589710:ICP589768 HRS589710:HST589768 HHW589710:HIX589768 GYA589710:GZB589768 GOE589710:GPF589768 GEI589710:GFJ589768 FUM589710:FVN589768 FKQ589710:FLR589768 FAU589710:FBV589768 EQY589710:ERZ589768 EHC589710:EID589768 DXG589710:DYH589768 DNK589710:DOL589768 DDO589710:DEP589768 CTS589710:CUT589768 CJW589710:CKX589768 CAA589710:CBB589768 BQE589710:BRF589768 BGI589710:BHJ589768 AWM589710:AXN589768 AMQ589710:ANR589768 ACU589710:ADV589768 SY589710:TZ589768 JC589710:KD589768 G589710:AH589768 WVO524174:WWP524232 WLS524174:WMT524232 WBW524174:WCX524232 VSA524174:VTB524232 VIE524174:VJF524232 UYI524174:UZJ524232 UOM524174:UPN524232 UEQ524174:UFR524232 TUU524174:TVV524232 TKY524174:TLZ524232 TBC524174:TCD524232 SRG524174:SSH524232 SHK524174:SIL524232 RXO524174:RYP524232 RNS524174:ROT524232 RDW524174:REX524232 QUA524174:QVB524232 QKE524174:QLF524232 QAI524174:QBJ524232 PQM524174:PRN524232 PGQ524174:PHR524232 OWU524174:OXV524232 OMY524174:ONZ524232 ODC524174:OED524232 NTG524174:NUH524232 NJK524174:NKL524232 MZO524174:NAP524232 MPS524174:MQT524232 MFW524174:MGX524232 LWA524174:LXB524232 LME524174:LNF524232 LCI524174:LDJ524232 KSM524174:KTN524232 KIQ524174:KJR524232 JYU524174:JZV524232 JOY524174:JPZ524232 JFC524174:JGD524232 IVG524174:IWH524232 ILK524174:IML524232 IBO524174:ICP524232 HRS524174:HST524232 HHW524174:HIX524232 GYA524174:GZB524232 GOE524174:GPF524232 GEI524174:GFJ524232 FUM524174:FVN524232 FKQ524174:FLR524232 FAU524174:FBV524232 EQY524174:ERZ524232 EHC524174:EID524232 DXG524174:DYH524232 DNK524174:DOL524232 DDO524174:DEP524232 CTS524174:CUT524232 CJW524174:CKX524232 CAA524174:CBB524232 BQE524174:BRF524232 BGI524174:BHJ524232 AWM524174:AXN524232 AMQ524174:ANR524232 ACU524174:ADV524232 SY524174:TZ524232 JC524174:KD524232 G524174:AH524232 WVO458638:WWP458696 WLS458638:WMT458696 WBW458638:WCX458696 VSA458638:VTB458696 VIE458638:VJF458696 UYI458638:UZJ458696 UOM458638:UPN458696 UEQ458638:UFR458696 TUU458638:TVV458696 TKY458638:TLZ458696 TBC458638:TCD458696 SRG458638:SSH458696 SHK458638:SIL458696 RXO458638:RYP458696 RNS458638:ROT458696 RDW458638:REX458696 QUA458638:QVB458696 QKE458638:QLF458696 QAI458638:QBJ458696 PQM458638:PRN458696 PGQ458638:PHR458696 OWU458638:OXV458696 OMY458638:ONZ458696 ODC458638:OED458696 NTG458638:NUH458696 NJK458638:NKL458696 MZO458638:NAP458696 MPS458638:MQT458696 MFW458638:MGX458696 LWA458638:LXB458696 LME458638:LNF458696 LCI458638:LDJ458696 KSM458638:KTN458696 KIQ458638:KJR458696 JYU458638:JZV458696 JOY458638:JPZ458696 JFC458638:JGD458696 IVG458638:IWH458696 ILK458638:IML458696 IBO458638:ICP458696 HRS458638:HST458696 HHW458638:HIX458696 GYA458638:GZB458696 GOE458638:GPF458696 GEI458638:GFJ458696 FUM458638:FVN458696 FKQ458638:FLR458696 FAU458638:FBV458696 EQY458638:ERZ458696 EHC458638:EID458696 DXG458638:DYH458696 DNK458638:DOL458696 DDO458638:DEP458696 CTS458638:CUT458696 CJW458638:CKX458696 CAA458638:CBB458696 BQE458638:BRF458696 BGI458638:BHJ458696 AWM458638:AXN458696 AMQ458638:ANR458696 ACU458638:ADV458696 SY458638:TZ458696 JC458638:KD458696 G458638:AH458696 WVO393102:WWP393160 WLS393102:WMT393160 WBW393102:WCX393160 VSA393102:VTB393160 VIE393102:VJF393160 UYI393102:UZJ393160 UOM393102:UPN393160 UEQ393102:UFR393160 TUU393102:TVV393160 TKY393102:TLZ393160 TBC393102:TCD393160 SRG393102:SSH393160 SHK393102:SIL393160 RXO393102:RYP393160 RNS393102:ROT393160 RDW393102:REX393160 QUA393102:QVB393160 QKE393102:QLF393160 QAI393102:QBJ393160 PQM393102:PRN393160 PGQ393102:PHR393160 OWU393102:OXV393160 OMY393102:ONZ393160 ODC393102:OED393160 NTG393102:NUH393160 NJK393102:NKL393160 MZO393102:NAP393160 MPS393102:MQT393160 MFW393102:MGX393160 LWA393102:LXB393160 LME393102:LNF393160 LCI393102:LDJ393160 KSM393102:KTN393160 KIQ393102:KJR393160 JYU393102:JZV393160 JOY393102:JPZ393160 JFC393102:JGD393160 IVG393102:IWH393160 ILK393102:IML393160 IBO393102:ICP393160 HRS393102:HST393160 HHW393102:HIX393160 GYA393102:GZB393160 GOE393102:GPF393160 GEI393102:GFJ393160 FUM393102:FVN393160 FKQ393102:FLR393160 FAU393102:FBV393160 EQY393102:ERZ393160 EHC393102:EID393160 DXG393102:DYH393160 DNK393102:DOL393160 DDO393102:DEP393160 CTS393102:CUT393160 CJW393102:CKX393160 CAA393102:CBB393160 BQE393102:BRF393160 BGI393102:BHJ393160 AWM393102:AXN393160 AMQ393102:ANR393160 ACU393102:ADV393160 SY393102:TZ393160 JC393102:KD393160 G393102:AH393160 WVO327566:WWP327624 WLS327566:WMT327624 WBW327566:WCX327624 VSA327566:VTB327624 VIE327566:VJF327624 UYI327566:UZJ327624 UOM327566:UPN327624 UEQ327566:UFR327624 TUU327566:TVV327624 TKY327566:TLZ327624 TBC327566:TCD327624 SRG327566:SSH327624 SHK327566:SIL327624 RXO327566:RYP327624 RNS327566:ROT327624 RDW327566:REX327624 QUA327566:QVB327624 QKE327566:QLF327624 QAI327566:QBJ327624 PQM327566:PRN327624 PGQ327566:PHR327624 OWU327566:OXV327624 OMY327566:ONZ327624 ODC327566:OED327624 NTG327566:NUH327624 NJK327566:NKL327624 MZO327566:NAP327624 MPS327566:MQT327624 MFW327566:MGX327624 LWA327566:LXB327624 LME327566:LNF327624 LCI327566:LDJ327624 KSM327566:KTN327624 KIQ327566:KJR327624 JYU327566:JZV327624 JOY327566:JPZ327624 JFC327566:JGD327624 IVG327566:IWH327624 ILK327566:IML327624 IBO327566:ICP327624 HRS327566:HST327624 HHW327566:HIX327624 GYA327566:GZB327624 GOE327566:GPF327624 GEI327566:GFJ327624 FUM327566:FVN327624 FKQ327566:FLR327624 FAU327566:FBV327624 EQY327566:ERZ327624 EHC327566:EID327624 DXG327566:DYH327624 DNK327566:DOL327624 DDO327566:DEP327624 CTS327566:CUT327624 CJW327566:CKX327624 CAA327566:CBB327624 BQE327566:BRF327624 BGI327566:BHJ327624 AWM327566:AXN327624 AMQ327566:ANR327624 ACU327566:ADV327624 SY327566:TZ327624 JC327566:KD327624 G327566:AH327624 WVO262030:WWP262088 WLS262030:WMT262088 WBW262030:WCX262088 VSA262030:VTB262088 VIE262030:VJF262088 UYI262030:UZJ262088 UOM262030:UPN262088 UEQ262030:UFR262088 TUU262030:TVV262088 TKY262030:TLZ262088 TBC262030:TCD262088 SRG262030:SSH262088 SHK262030:SIL262088 RXO262030:RYP262088 RNS262030:ROT262088 RDW262030:REX262088 QUA262030:QVB262088 QKE262030:QLF262088 QAI262030:QBJ262088 PQM262030:PRN262088 PGQ262030:PHR262088 OWU262030:OXV262088 OMY262030:ONZ262088 ODC262030:OED262088 NTG262030:NUH262088 NJK262030:NKL262088 MZO262030:NAP262088 MPS262030:MQT262088 MFW262030:MGX262088 LWA262030:LXB262088 LME262030:LNF262088 LCI262030:LDJ262088 KSM262030:KTN262088 KIQ262030:KJR262088 JYU262030:JZV262088 JOY262030:JPZ262088 JFC262030:JGD262088 IVG262030:IWH262088 ILK262030:IML262088 IBO262030:ICP262088 HRS262030:HST262088 HHW262030:HIX262088 GYA262030:GZB262088 GOE262030:GPF262088 GEI262030:GFJ262088 FUM262030:FVN262088 FKQ262030:FLR262088 FAU262030:FBV262088 EQY262030:ERZ262088 EHC262030:EID262088 DXG262030:DYH262088 DNK262030:DOL262088 DDO262030:DEP262088 CTS262030:CUT262088 CJW262030:CKX262088 CAA262030:CBB262088 BQE262030:BRF262088 BGI262030:BHJ262088 AWM262030:AXN262088 AMQ262030:ANR262088 ACU262030:ADV262088 SY262030:TZ262088 JC262030:KD262088 G262030:AH262088 WVO196494:WWP196552 WLS196494:WMT196552 WBW196494:WCX196552 VSA196494:VTB196552 VIE196494:VJF196552 UYI196494:UZJ196552 UOM196494:UPN196552 UEQ196494:UFR196552 TUU196494:TVV196552 TKY196494:TLZ196552 TBC196494:TCD196552 SRG196494:SSH196552 SHK196494:SIL196552 RXO196494:RYP196552 RNS196494:ROT196552 RDW196494:REX196552 QUA196494:QVB196552 QKE196494:QLF196552 QAI196494:QBJ196552 PQM196494:PRN196552 PGQ196494:PHR196552 OWU196494:OXV196552 OMY196494:ONZ196552 ODC196494:OED196552 NTG196494:NUH196552 NJK196494:NKL196552 MZO196494:NAP196552 MPS196494:MQT196552 MFW196494:MGX196552 LWA196494:LXB196552 LME196494:LNF196552 LCI196494:LDJ196552 KSM196494:KTN196552 KIQ196494:KJR196552 JYU196494:JZV196552 JOY196494:JPZ196552 JFC196494:JGD196552 IVG196494:IWH196552 ILK196494:IML196552 IBO196494:ICP196552 HRS196494:HST196552 HHW196494:HIX196552 GYA196494:GZB196552 GOE196494:GPF196552 GEI196494:GFJ196552 FUM196494:FVN196552 FKQ196494:FLR196552 FAU196494:FBV196552 EQY196494:ERZ196552 EHC196494:EID196552 DXG196494:DYH196552 DNK196494:DOL196552 DDO196494:DEP196552 CTS196494:CUT196552 CJW196494:CKX196552 CAA196494:CBB196552 BQE196494:BRF196552 BGI196494:BHJ196552 AWM196494:AXN196552 AMQ196494:ANR196552 ACU196494:ADV196552 SY196494:TZ196552 JC196494:KD196552 G196494:AH196552 WVO130958:WWP131016 WLS130958:WMT131016 WBW130958:WCX131016 VSA130958:VTB131016 VIE130958:VJF131016 UYI130958:UZJ131016 UOM130958:UPN131016 UEQ130958:UFR131016 TUU130958:TVV131016 TKY130958:TLZ131016 TBC130958:TCD131016 SRG130958:SSH131016 SHK130958:SIL131016 RXO130958:RYP131016 RNS130958:ROT131016 RDW130958:REX131016 QUA130958:QVB131016 QKE130958:QLF131016 QAI130958:QBJ131016 PQM130958:PRN131016 PGQ130958:PHR131016 OWU130958:OXV131016 OMY130958:ONZ131016 ODC130958:OED131016 NTG130958:NUH131016 NJK130958:NKL131016 MZO130958:NAP131016 MPS130958:MQT131016 MFW130958:MGX131016 LWA130958:LXB131016 LME130958:LNF131016 LCI130958:LDJ131016 KSM130958:KTN131016 KIQ130958:KJR131016 JYU130958:JZV131016 JOY130958:JPZ131016 JFC130958:JGD131016 IVG130958:IWH131016 ILK130958:IML131016 IBO130958:ICP131016 HRS130958:HST131016 HHW130958:HIX131016 GYA130958:GZB131016 GOE130958:GPF131016 GEI130958:GFJ131016 FUM130958:FVN131016 FKQ130958:FLR131016 FAU130958:FBV131016 EQY130958:ERZ131016 EHC130958:EID131016 DXG130958:DYH131016 DNK130958:DOL131016 DDO130958:DEP131016 CTS130958:CUT131016 CJW130958:CKX131016 CAA130958:CBB131016 BQE130958:BRF131016 BGI130958:BHJ131016 AWM130958:AXN131016 AMQ130958:ANR131016 ACU130958:ADV131016 SY130958:TZ131016 JC130958:KD131016 G130958:AH131016 WVO65422:WWP65480 WLS65422:WMT65480 WBW65422:WCX65480 VSA65422:VTB65480 VIE65422:VJF65480 UYI65422:UZJ65480 UOM65422:UPN65480 UEQ65422:UFR65480 TUU65422:TVV65480 TKY65422:TLZ65480 TBC65422:TCD65480 SRG65422:SSH65480 SHK65422:SIL65480 RXO65422:RYP65480 RNS65422:ROT65480 RDW65422:REX65480 QUA65422:QVB65480 QKE65422:QLF65480 QAI65422:QBJ65480 PQM65422:PRN65480 PGQ65422:PHR65480 OWU65422:OXV65480 OMY65422:ONZ65480 ODC65422:OED65480 NTG65422:NUH65480 NJK65422:NKL65480 MZO65422:NAP65480 MPS65422:MQT65480 MFW65422:MGX65480 LWA65422:LXB65480 LME65422:LNF65480 LCI65422:LDJ65480 KSM65422:KTN65480 KIQ65422:KJR65480 JYU65422:JZV65480 JOY65422:JPZ65480 JFC65422:JGD65480 IVG65422:IWH65480 ILK65422:IML65480 IBO65422:ICP65480 HRS65422:HST65480 HHW65422:HIX65480 GYA65422:GZB65480 GOE65422:GPF65480 GEI65422:GFJ65480 FUM65422:FVN65480 FKQ65422:FLR65480 FAU65422:FBV65480 EQY65422:ERZ65480 EHC65422:EID65480 DXG65422:DYH65480 DNK65422:DOL65480 DDO65422:DEP65480 CTS65422:CUT65480 CJW65422:CKX65480 CAA65422:CBB65480 BQE65422:BRF65480 BGI65422:BHJ65480 AWM65422:AXN65480 AMQ65422:ANR65480 ACU65422:ADV65480 SY65422:TZ65480 JC65422:KD65480 WVO6:WWP39 WLS6:WMT39 WBW6:WCX39 VSA6:VTB39 VIE6:VJF39 UYI6:UZJ39 UOM6:UPN39 UEQ6:UFR39 TUU6:TVV39 TKY6:TLZ39 TBC6:TCD39 SRG6:SSH39 SHK6:SIL39 RXO6:RYP39 RNS6:ROT39 RDW6:REX39 QUA6:QVB39 QKE6:QLF39 QAI6:QBJ39 PQM6:PRN39 PGQ6:PHR39 OWU6:OXV39 OMY6:ONZ39 ODC6:OED39 NTG6:NUH39 NJK6:NKL39 MZO6:NAP39 MPS6:MQT39 MFW6:MGX39 LWA6:LXB39 LME6:LNF39 LCI6:LDJ39 KSM6:KTN39 KIQ6:KJR39 JYU6:JZV39 JOY6:JPZ39 JFC6:JGD39 IVG6:IWH39 ILK6:IML39 IBO6:ICP39 HRS6:HST39 HHW6:HIX39 GYA6:GZB39 GOE6:GPF39 GEI6:GFJ39 FUM6:FVN39 FKQ6:FLR39 FAU6:FBV39 EQY6:ERZ39 EHC6:EID39 DXG6:DYH39 DNK6:DOL39 DDO6:DEP39 CTS6:CUT39 CJW6:CKX39 CAA6:CBB39 BQE6:BRF39 BGI6:BHJ39 AWM6:AXN39 AMQ6:ANR39 ACU6:ADV39 SY6:TZ39 JC6:KD39" xr:uid="{4F48FE53-8C4E-4880-9C94-1AD47752CE5A}">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1C89F-A442-4741-AA0D-10061E28BA8F}">
  <dimension ref="B1:Q37"/>
  <sheetViews>
    <sheetView showGridLines="0" showZeros="0" zoomScaleNormal="100" workbookViewId="0">
      <pane xSplit="12" ySplit="4" topLeftCell="M5" activePane="bottomRight" state="frozen"/>
      <selection pane="topRight" activeCell="M1" sqref="M1"/>
      <selection pane="bottomLeft" activeCell="A4" sqref="A4"/>
      <selection pane="bottomRight" activeCell="E20" sqref="E20"/>
    </sheetView>
  </sheetViews>
  <sheetFormatPr defaultColWidth="9.140625" defaultRowHeight="15" x14ac:dyDescent="0.25"/>
  <cols>
    <col min="1" max="1" width="3.28515625" style="10" customWidth="1"/>
    <col min="2" max="2" width="8.42578125" style="10" hidden="1" customWidth="1"/>
    <col min="3" max="3" width="5.5703125" style="10" customWidth="1"/>
    <col min="4" max="4" width="42.28515625" style="10" customWidth="1"/>
    <col min="5" max="5" width="11.85546875" style="10" customWidth="1"/>
    <col min="6" max="6" width="6.85546875" style="10" customWidth="1"/>
    <col min="7" max="7" width="11.85546875" style="10" customWidth="1"/>
    <col min="8" max="8" width="9.85546875" style="10" customWidth="1"/>
    <col min="9" max="9" width="6.5703125" style="10" customWidth="1"/>
    <col min="10" max="10" width="12" style="10" customWidth="1"/>
    <col min="11" max="13" width="9.140625" style="10"/>
    <col min="14" max="14" width="10.140625" style="10" bestFit="1" customWidth="1"/>
    <col min="15" max="16384" width="9.140625" style="10"/>
  </cols>
  <sheetData>
    <row r="1" spans="2:17" x14ac:dyDescent="0.25">
      <c r="E1" s="11"/>
      <c r="F1" s="11"/>
      <c r="G1" s="11"/>
      <c r="H1" s="11"/>
      <c r="I1" s="11"/>
      <c r="J1" s="11"/>
      <c r="K1" s="11"/>
      <c r="L1" s="11"/>
    </row>
    <row r="2" spans="2:17" x14ac:dyDescent="0.25">
      <c r="D2" s="37" t="s">
        <v>28</v>
      </c>
      <c r="E2" s="85" t="s">
        <v>0</v>
      </c>
      <c r="F2" s="85"/>
      <c r="G2" s="85"/>
      <c r="H2" s="85"/>
      <c r="I2" s="85"/>
      <c r="J2" s="85"/>
      <c r="K2" s="85"/>
      <c r="L2" s="85"/>
    </row>
    <row r="3" spans="2:17" x14ac:dyDescent="0.25">
      <c r="D3" s="36">
        <f>+'izin hesabı'!N4</f>
        <v>0</v>
      </c>
      <c r="E3" s="31"/>
      <c r="F3" s="31"/>
      <c r="G3" s="31"/>
      <c r="H3" s="31"/>
      <c r="I3" s="31"/>
      <c r="J3" s="31"/>
      <c r="K3" s="31"/>
      <c r="L3" s="31"/>
    </row>
    <row r="4" spans="2:17" ht="30" customHeight="1" x14ac:dyDescent="0.25">
      <c r="D4" s="38">
        <f ca="1">+'izin hesabı'!Q4</f>
        <v>45692.438036921296</v>
      </c>
      <c r="E4" s="87" t="s">
        <v>1</v>
      </c>
      <c r="F4" s="87"/>
      <c r="G4" s="87"/>
      <c r="H4" s="84" t="s">
        <v>30</v>
      </c>
      <c r="I4" s="84"/>
      <c r="J4" s="84"/>
      <c r="K4" s="83" t="s">
        <v>4</v>
      </c>
      <c r="L4" s="83"/>
      <c r="M4" s="12"/>
    </row>
    <row r="5" spans="2:17" x14ac:dyDescent="0.25">
      <c r="B5" s="13">
        <f>+'izin hesabı'!J6</f>
        <v>0</v>
      </c>
      <c r="D5" s="34">
        <f>IF('izin hesabı'!L6=0,0,CONCATENATE('izin hesabı'!H6," ","Yılında ",'izin hesabı'!J6," Yıl Hizmetiniz olacak ve İzin Hakkınız",))</f>
        <v>0</v>
      </c>
      <c r="E5" s="15">
        <f>IF('izin hesabı'!H6&lt;2017,0,IFERROR(IF('izin hesabı'!$N$4&gt;=44105,0,IF('izin hesabı'!F6&gt;=44105,0,VLOOKUP('izin hesabı'!J6,Notlar!#REF!,2))),0))</f>
        <v>0</v>
      </c>
      <c r="F5" s="16">
        <f>IF(E5=0,0,"+")</f>
        <v>0</v>
      </c>
      <c r="G5" s="15">
        <f>IF('izin hesabı'!H6&lt;2017,0,IFERROR(IF('izin hesabı'!$N$4&gt;=44105,0,IF('izin hesabı'!F6&gt;=44105,0,VLOOKUP('izin hesabı'!J6,Notlar!#REF!,4))),0))</f>
        <v>0</v>
      </c>
      <c r="H5" s="15">
        <f>IF('izin hesabı'!H6&lt;2017,0,IFERROR(IF(OR(E5=0,'izin hesabı'!H6=0,0),VLOOKUP('izin hesabı'!J6,Notlar!#REF!,5,0),0),0))</f>
        <v>0</v>
      </c>
      <c r="I5" s="16">
        <f>IF(J5=0,0,"+")</f>
        <v>0</v>
      </c>
      <c r="J5" s="15">
        <f>IF('izin hesabı'!H6&lt;2017,0,IFERROR(IF(OR(E5=0,'izin hesabı'!H6=0,0),VLOOKUP('izin hesabı'!J6,Notlar!#REF!,7,0),0),0))</f>
        <v>0</v>
      </c>
      <c r="K5" s="43">
        <f>E5+G5+H5+J5</f>
        <v>0</v>
      </c>
      <c r="L5" s="14">
        <f>IF('izin hesabı'!H6=0,0,IF('izin hesabı'!$N$4="",0,"Gün"))</f>
        <v>0</v>
      </c>
    </row>
    <row r="6" spans="2:17" x14ac:dyDescent="0.25">
      <c r="B6" s="13">
        <f>+'izin hesabı'!J7</f>
        <v>0</v>
      </c>
      <c r="D6" s="34">
        <f>IF('izin hesabı'!L7=0,0,CONCATENATE('izin hesabı'!H7," ","Yılında ",'izin hesabı'!J7," Yıl Hizmetiniz olacak ve İzin Hakkınız",))</f>
        <v>0</v>
      </c>
      <c r="E6" s="15">
        <f>IF('izin hesabı'!H7&lt;2017,0,IFERROR(IF('izin hesabı'!$N$4&gt;=44105,0,IF('izin hesabı'!F7&gt;=44105,0,VLOOKUP('izin hesabı'!J7,Notlar!#REF!,2))),0))</f>
        <v>0</v>
      </c>
      <c r="F6" s="16">
        <f t="shared" ref="F6:F34" si="0">IF(E6=0,0,"+")</f>
        <v>0</v>
      </c>
      <c r="G6" s="15">
        <f>IF('izin hesabı'!H7&lt;2017,0,IFERROR(IF('izin hesabı'!$N$4&gt;=44105,0,IF('izin hesabı'!F7&gt;=44105,0,VLOOKUP('izin hesabı'!J7,Notlar!#REF!,4))),0))</f>
        <v>0</v>
      </c>
      <c r="H6" s="15">
        <f>IF('izin hesabı'!H7&lt;2017,0,IFERROR(IF(OR(E6=0,'izin hesabı'!H7=0,0),VLOOKUP('izin hesabı'!J7,Notlar!#REF!,5,0),0),0))</f>
        <v>0</v>
      </c>
      <c r="I6" s="16">
        <f t="shared" ref="I6:I34" si="1">IF(J6=0,0,"+")</f>
        <v>0</v>
      </c>
      <c r="J6" s="15">
        <f>IF('izin hesabı'!H7&lt;2017,0,IFERROR(IF(OR(E6=0,'izin hesabı'!H7=0,0),VLOOKUP('izin hesabı'!J7,Notlar!#REF!,7,0),0),0))</f>
        <v>0</v>
      </c>
      <c r="K6" s="43">
        <f t="shared" ref="K6:K34" si="2">E6+G6+H6+J6</f>
        <v>0</v>
      </c>
      <c r="L6" s="14">
        <f>IF('izin hesabı'!H7=0,0,IF('izin hesabı'!$N$4="",0,"Gün"))</f>
        <v>0</v>
      </c>
      <c r="N6" s="13">
        <f>+N7</f>
        <v>44105</v>
      </c>
    </row>
    <row r="7" spans="2:17" x14ac:dyDescent="0.25">
      <c r="B7" s="13">
        <f>+'izin hesabı'!J8</f>
        <v>0</v>
      </c>
      <c r="D7" s="34">
        <f>IF('izin hesabı'!L8=0,0,CONCATENATE('izin hesabı'!H8," ","Yılında ",'izin hesabı'!J8," Yıl Hizmetiniz olacak ve İzin Hakkınız",))</f>
        <v>0</v>
      </c>
      <c r="E7" s="15">
        <f>IF('izin hesabı'!H8&lt;2017,0,IFERROR(IF('izin hesabı'!$N$4&gt;=44105,0,IF('izin hesabı'!F8&gt;=44105,0,VLOOKUP('izin hesabı'!J8,Notlar!#REF!,2))),0))</f>
        <v>0</v>
      </c>
      <c r="F7" s="16">
        <f t="shared" si="0"/>
        <v>0</v>
      </c>
      <c r="G7" s="15">
        <f>IF('izin hesabı'!H8&lt;2017,0,IFERROR(IF('izin hesabı'!$N$4&gt;=44105,0,IF('izin hesabı'!F8&gt;=44105,0,VLOOKUP('izin hesabı'!J8,Notlar!#REF!,4))),0))</f>
        <v>0</v>
      </c>
      <c r="H7" s="15">
        <f>IF('izin hesabı'!H8&lt;2017,0,IFERROR(IF(OR(E7=0,'izin hesabı'!H8=0,0),VLOOKUP('izin hesabı'!J8,Notlar!#REF!,5,0),0),0))</f>
        <v>0</v>
      </c>
      <c r="I7" s="16">
        <f t="shared" si="1"/>
        <v>0</v>
      </c>
      <c r="J7" s="15">
        <f>IF('izin hesabı'!H8&lt;2017,0,IFERROR(IF(OR(E7=0,'izin hesabı'!H8=0,0),VLOOKUP('izin hesabı'!J8,Notlar!#REF!,7,0),0),0))</f>
        <v>0</v>
      </c>
      <c r="K7" s="43">
        <f t="shared" si="2"/>
        <v>0</v>
      </c>
      <c r="L7" s="14">
        <f>IF('izin hesabı'!H8=0,0,IF('izin hesabı'!$N$4="",0,"Gün"))</f>
        <v>0</v>
      </c>
      <c r="N7" s="35">
        <v>44105</v>
      </c>
    </row>
    <row r="8" spans="2:17" x14ac:dyDescent="0.25">
      <c r="B8" s="13">
        <f>+'izin hesabı'!J9</f>
        <v>0</v>
      </c>
      <c r="D8" s="34">
        <f>IF('izin hesabı'!L9=0,0,CONCATENATE('izin hesabı'!H9," ","Yılında ",'izin hesabı'!J9," Yıl Hizmetiniz olacak ve İzin Hakkınız",))</f>
        <v>0</v>
      </c>
      <c r="E8" s="15">
        <f>IF('izin hesabı'!H9&lt;2017,0,IFERROR(IF('izin hesabı'!$N$4&gt;=44105,0,IF('izin hesabı'!F9&gt;=44105,0,VLOOKUP('izin hesabı'!J9,Notlar!#REF!,2))),0))</f>
        <v>0</v>
      </c>
      <c r="F8" s="16">
        <f t="shared" si="0"/>
        <v>0</v>
      </c>
      <c r="G8" s="15">
        <f>IF('izin hesabı'!H9&lt;2017,0,IFERROR(IF('izin hesabı'!$N$4&gt;=44105,0,IF('izin hesabı'!F9&gt;=44105,0,VLOOKUP('izin hesabı'!J9,Notlar!#REF!,4))),0))</f>
        <v>0</v>
      </c>
      <c r="H8" s="15">
        <f>IF('izin hesabı'!H9&lt;2017,0,IFERROR(IF(OR(E8=0,'izin hesabı'!H9=0,0),VLOOKUP('izin hesabı'!J9,Notlar!#REF!,5,0),0),0))</f>
        <v>0</v>
      </c>
      <c r="I8" s="16">
        <f t="shared" si="1"/>
        <v>0</v>
      </c>
      <c r="J8" s="15">
        <f>IF('izin hesabı'!H9&lt;2017,0,IFERROR(IF(OR(E8=0,'izin hesabı'!H9=0,0),VLOOKUP('izin hesabı'!J9,Notlar!#REF!,7,0),0),0))</f>
        <v>0</v>
      </c>
      <c r="K8" s="43">
        <f t="shared" si="2"/>
        <v>0</v>
      </c>
      <c r="L8" s="14">
        <f>IF('izin hesabı'!H9=0,0,IF('izin hesabı'!$N$4="",0,"Gün"))</f>
        <v>0</v>
      </c>
    </row>
    <row r="9" spans="2:17" x14ac:dyDescent="0.25">
      <c r="B9" s="13">
        <f>+'izin hesabı'!J10</f>
        <v>0</v>
      </c>
      <c r="D9" s="34">
        <f>IF('izin hesabı'!L10=0,0,CONCATENATE('izin hesabı'!H10," ","Yılında ",'izin hesabı'!J10," Yıl Hizmetiniz olacak ve İzin Hakkınız",))</f>
        <v>0</v>
      </c>
      <c r="E9" s="15">
        <f>IF('izin hesabı'!H10&lt;2017,0,IFERROR(IF('izin hesabı'!$N$4&gt;=44105,0,IF('izin hesabı'!F10&gt;=44105,0,VLOOKUP('izin hesabı'!J10,Notlar!#REF!,2))),0))</f>
        <v>0</v>
      </c>
      <c r="F9" s="16">
        <f t="shared" si="0"/>
        <v>0</v>
      </c>
      <c r="G9" s="15">
        <f>IF('izin hesabı'!H10&lt;2017,0,IFERROR(IF('izin hesabı'!$N$4&gt;=44105,0,IF('izin hesabı'!F10&gt;=44105,0,VLOOKUP('izin hesabı'!J10,Notlar!#REF!,4))),0))</f>
        <v>0</v>
      </c>
      <c r="H9" s="15">
        <f>IF('izin hesabı'!H10&lt;2017,0,IFERROR(IF(OR(E9=0,'izin hesabı'!H10=0,0),VLOOKUP('izin hesabı'!J10,Notlar!#REF!,5,0),0),0))</f>
        <v>0</v>
      </c>
      <c r="I9" s="16">
        <f t="shared" si="1"/>
        <v>0</v>
      </c>
      <c r="J9" s="15">
        <f>IF('izin hesabı'!H10&lt;2017,0,IFERROR(IF(OR(E9=0,'izin hesabı'!H10=0,0),VLOOKUP('izin hesabı'!J10,Notlar!#REF!,7,0),0),0))</f>
        <v>0</v>
      </c>
      <c r="K9" s="43">
        <f t="shared" si="2"/>
        <v>0</v>
      </c>
      <c r="L9" s="14">
        <f>IF('izin hesabı'!H10=0,0,IF('izin hesabı'!$N$4="",0,"Gün"))</f>
        <v>0</v>
      </c>
    </row>
    <row r="10" spans="2:17" x14ac:dyDescent="0.25">
      <c r="B10" s="13">
        <f>+'izin hesabı'!J11</f>
        <v>0</v>
      </c>
      <c r="D10" s="34">
        <f>IF('izin hesabı'!L11=0,0,CONCATENATE('izin hesabı'!H11," ","Yılında ",'izin hesabı'!J11," Yıl Hizmetiniz olacak ve İzin Hakkınız",))</f>
        <v>0</v>
      </c>
      <c r="E10" s="15">
        <f>IF('izin hesabı'!H11&lt;2017,0,IFERROR(IF('izin hesabı'!$N$4&gt;=44105,0,IF('izin hesabı'!F11&gt;=44105,0,VLOOKUP('izin hesabı'!J11,Notlar!#REF!,2))),0))</f>
        <v>0</v>
      </c>
      <c r="F10" s="16">
        <f t="shared" si="0"/>
        <v>0</v>
      </c>
      <c r="G10" s="15">
        <f>IF('izin hesabı'!H11&lt;2017,0,IFERROR(IF('izin hesabı'!$N$4&gt;=44105,0,IF('izin hesabı'!F11&gt;=44105,0,VLOOKUP('izin hesabı'!J11,Notlar!#REF!,4))),0))</f>
        <v>0</v>
      </c>
      <c r="H10" s="15">
        <f>IF('izin hesabı'!H11&lt;2017,0,IFERROR(IF(OR(E10=0,'izin hesabı'!H11=0,0),VLOOKUP('izin hesabı'!J11,Notlar!#REF!,5,0),0),0))</f>
        <v>0</v>
      </c>
      <c r="I10" s="16">
        <f t="shared" si="1"/>
        <v>0</v>
      </c>
      <c r="J10" s="15">
        <f>IF('izin hesabı'!H11&lt;2017,0,IFERROR(IF(OR(E10=0,'izin hesabı'!H11=0,0),VLOOKUP('izin hesabı'!J11,Notlar!#REF!,7,0),0),0))</f>
        <v>0</v>
      </c>
      <c r="K10" s="43">
        <f t="shared" si="2"/>
        <v>0</v>
      </c>
      <c r="L10" s="14">
        <f>IF('izin hesabı'!H11=0,0,IF('izin hesabı'!$N$4="",0,"Gün"))</f>
        <v>0</v>
      </c>
    </row>
    <row r="11" spans="2:17" x14ac:dyDescent="0.25">
      <c r="B11" s="13">
        <f>+'izin hesabı'!J12</f>
        <v>0</v>
      </c>
      <c r="D11" s="34">
        <f>IF('izin hesabı'!L12=0,0,CONCATENATE('izin hesabı'!H12," ","Yılında ",'izin hesabı'!J12," Yıl Hizmetiniz olacak ve İzin Hakkınız",))</f>
        <v>0</v>
      </c>
      <c r="E11" s="15">
        <f>IF('izin hesabı'!H12&lt;2017,0,IFERROR(IF('izin hesabı'!$N$4&gt;=44105,0,IF('izin hesabı'!F12&gt;=44105,0,VLOOKUP('izin hesabı'!J12,Notlar!#REF!,2))),0))</f>
        <v>0</v>
      </c>
      <c r="F11" s="16">
        <f t="shared" si="0"/>
        <v>0</v>
      </c>
      <c r="G11" s="15">
        <f>IF('izin hesabı'!H12&lt;2017,0,IFERROR(IF('izin hesabı'!$N$4&gt;=44105,0,IF('izin hesabı'!F12&gt;=44105,0,VLOOKUP('izin hesabı'!J12,Notlar!#REF!,4))),0))</f>
        <v>0</v>
      </c>
      <c r="H11" s="15">
        <f>IF('izin hesabı'!H12&lt;2017,0,IFERROR(IF(OR(E11=0,'izin hesabı'!H12=0,0),VLOOKUP('izin hesabı'!J12,Notlar!#REF!,5,0),0),0))</f>
        <v>0</v>
      </c>
      <c r="I11" s="16">
        <f t="shared" si="1"/>
        <v>0</v>
      </c>
      <c r="J11" s="15">
        <f>IF('izin hesabı'!H12&lt;2017,0,IFERROR(IF(OR(E11=0,'izin hesabı'!H12=0,0),VLOOKUP('izin hesabı'!J12,Notlar!#REF!,7,0),0),0))</f>
        <v>0</v>
      </c>
      <c r="K11" s="43">
        <f t="shared" si="2"/>
        <v>0</v>
      </c>
      <c r="L11" s="14">
        <f>IF('izin hesabı'!H12=0,0,IF('izin hesabı'!$N$4="",0,"Gün"))</f>
        <v>0</v>
      </c>
    </row>
    <row r="12" spans="2:17" x14ac:dyDescent="0.25">
      <c r="B12" s="13">
        <f>+'izin hesabı'!J13</f>
        <v>0</v>
      </c>
      <c r="D12" s="34">
        <f>IF('izin hesabı'!L13=0,0,CONCATENATE('izin hesabı'!H13," ","Yılında ",'izin hesabı'!J13," Yıl Hizmetiniz olacak ve İzin Hakkınız",))</f>
        <v>0</v>
      </c>
      <c r="E12" s="15">
        <f>IF('izin hesabı'!H13&lt;2017,0,IFERROR(IF('izin hesabı'!$N$4&gt;=44105,0,IF('izin hesabı'!F13&gt;=44105,0,VLOOKUP('izin hesabı'!J13,Notlar!#REF!,2))),0))</f>
        <v>0</v>
      </c>
      <c r="F12" s="16">
        <f t="shared" si="0"/>
        <v>0</v>
      </c>
      <c r="G12" s="15">
        <f>IF('izin hesabı'!H13&lt;2017,0,IFERROR(IF('izin hesabı'!$N$4&gt;=44105,0,IF('izin hesabı'!F13&gt;=44105,0,VLOOKUP('izin hesabı'!J13,Notlar!#REF!,4))),0))</f>
        <v>0</v>
      </c>
      <c r="H12" s="15">
        <f>IF('izin hesabı'!H13&lt;2017,0,IFERROR(IF(OR(E12=0,'izin hesabı'!H13=0,0),VLOOKUP('izin hesabı'!J13,Notlar!#REF!,5,0),0),0))</f>
        <v>0</v>
      </c>
      <c r="I12" s="16">
        <f t="shared" si="1"/>
        <v>0</v>
      </c>
      <c r="J12" s="15">
        <f>IF('izin hesabı'!H13&lt;2017,0,IFERROR(IF(OR(E12=0,'izin hesabı'!H13=0,0),VLOOKUP('izin hesabı'!J13,Notlar!#REF!,7,0),0),0))</f>
        <v>0</v>
      </c>
      <c r="K12" s="43">
        <f t="shared" si="2"/>
        <v>0</v>
      </c>
      <c r="L12" s="14">
        <f>IF('izin hesabı'!H13=0,0,IF('izin hesabı'!$N$4="",0,"Gün"))</f>
        <v>0</v>
      </c>
    </row>
    <row r="13" spans="2:17" x14ac:dyDescent="0.25">
      <c r="B13" s="13">
        <f>+'izin hesabı'!J14</f>
        <v>0</v>
      </c>
      <c r="D13" s="34">
        <f>IF('izin hesabı'!L14=0,0,CONCATENATE('izin hesabı'!H14," ","Yılında ",'izin hesabı'!J14," Yıl Hizmetiniz olacak ve İzin Hakkınız",))</f>
        <v>0</v>
      </c>
      <c r="E13" s="15">
        <f>IF('izin hesabı'!H14&lt;2017,0,IFERROR(IF('izin hesabı'!$N$4&gt;=44105,0,IF('izin hesabı'!F14&gt;=44105,0,VLOOKUP('izin hesabı'!J14,Notlar!#REF!,2))),0))</f>
        <v>0</v>
      </c>
      <c r="F13" s="16">
        <f t="shared" si="0"/>
        <v>0</v>
      </c>
      <c r="G13" s="15">
        <f>IF('izin hesabı'!H14&lt;2017,0,IFERROR(IF('izin hesabı'!$N$4&gt;=44105,0,IF('izin hesabı'!F14&gt;=44105,0,VLOOKUP('izin hesabı'!J14,Notlar!#REF!,4))),0))</f>
        <v>0</v>
      </c>
      <c r="H13" s="15">
        <f>IF('izin hesabı'!H14&lt;2017,0,IFERROR(IF(OR(E13=0,'izin hesabı'!H14=0,0),VLOOKUP('izin hesabı'!J14,Notlar!#REF!,5,0),0),0))</f>
        <v>0</v>
      </c>
      <c r="I13" s="16">
        <f t="shared" si="1"/>
        <v>0</v>
      </c>
      <c r="J13" s="15">
        <f>IF('izin hesabı'!H14&lt;2017,0,IFERROR(IF(OR(E13=0,'izin hesabı'!H14=0,0),VLOOKUP('izin hesabı'!J14,Notlar!#REF!,7,0),0),0))</f>
        <v>0</v>
      </c>
      <c r="K13" s="43">
        <f t="shared" si="2"/>
        <v>0</v>
      </c>
      <c r="L13" s="14">
        <f>IF('izin hesabı'!H14=0,0,IF('izin hesabı'!$N$4="",0,"Gün"))</f>
        <v>0</v>
      </c>
    </row>
    <row r="14" spans="2:17" x14ac:dyDescent="0.25">
      <c r="B14" s="13">
        <f>+'izin hesabı'!J15</f>
        <v>0</v>
      </c>
      <c r="D14" s="34">
        <f>IF('izin hesabı'!L15=0,0,CONCATENATE('izin hesabı'!H15," ","Yılında ",'izin hesabı'!J15," Yıl Hizmetiniz olacak ve İzin Hakkınız",))</f>
        <v>0</v>
      </c>
      <c r="E14" s="15">
        <f>IF('izin hesabı'!H15&lt;2017,0,IFERROR(IF('izin hesabı'!$N$4&gt;=44105,0,IF('izin hesabı'!F15&gt;=44105,0,VLOOKUP('izin hesabı'!J15,Notlar!#REF!,2))),0))</f>
        <v>0</v>
      </c>
      <c r="F14" s="16">
        <f t="shared" si="0"/>
        <v>0</v>
      </c>
      <c r="G14" s="15">
        <f>IF('izin hesabı'!H15&lt;2017,0,IFERROR(IF('izin hesabı'!$N$4&gt;=44105,0,IF('izin hesabı'!F15&gt;=44105,0,VLOOKUP('izin hesabı'!J15,Notlar!#REF!,4))),0))</f>
        <v>0</v>
      </c>
      <c r="H14" s="15">
        <f>IF('izin hesabı'!H15&lt;2017,0,IFERROR(IF(OR(E14=0,'izin hesabı'!H15=0,0),VLOOKUP('izin hesabı'!J15,Notlar!#REF!,5,0),0),0))</f>
        <v>0</v>
      </c>
      <c r="I14" s="16">
        <f t="shared" si="1"/>
        <v>0</v>
      </c>
      <c r="J14" s="15">
        <f>IF('izin hesabı'!H15&lt;2017,0,IFERROR(IF(OR(E14=0,'izin hesabı'!H15=0,0),VLOOKUP('izin hesabı'!J15,Notlar!#REF!,7,0),0),0))</f>
        <v>0</v>
      </c>
      <c r="K14" s="43">
        <f t="shared" si="2"/>
        <v>0</v>
      </c>
      <c r="L14" s="14">
        <f>IF('izin hesabı'!H15=0,0,IF('izin hesabı'!$N$4="",0,"Gün"))</f>
        <v>0</v>
      </c>
      <c r="Q14" s="35">
        <f>+Q13</f>
        <v>0</v>
      </c>
    </row>
    <row r="15" spans="2:17" x14ac:dyDescent="0.25">
      <c r="B15" s="13">
        <f>+'izin hesabı'!J16</f>
        <v>0</v>
      </c>
      <c r="D15" s="34">
        <f>IF('izin hesabı'!L16=0,0,CONCATENATE('izin hesabı'!H16," ","Yılında ",'izin hesabı'!J16," Yıl Hizmetiniz olacak ve İzin Hakkınız",))</f>
        <v>0</v>
      </c>
      <c r="E15" s="15">
        <f>IF('izin hesabı'!H16&lt;2017,0,IFERROR(IF('izin hesabı'!$N$4&gt;=44105,0,IF('izin hesabı'!F16&gt;=44105,0,VLOOKUP('izin hesabı'!J16,Notlar!#REF!,2))),0))</f>
        <v>0</v>
      </c>
      <c r="F15" s="16">
        <f t="shared" si="0"/>
        <v>0</v>
      </c>
      <c r="G15" s="15">
        <f>IF('izin hesabı'!H16&lt;2017,0,IFERROR(IF('izin hesabı'!$N$4&gt;=44105,0,IF('izin hesabı'!F16&gt;=44105,0,VLOOKUP('izin hesabı'!J16,Notlar!#REF!,4))),0))</f>
        <v>0</v>
      </c>
      <c r="H15" s="15">
        <f>IF('izin hesabı'!H16&lt;2017,0,IFERROR(IF(OR(E15=0,'izin hesabı'!H16=0,0),VLOOKUP('izin hesabı'!J16,Notlar!#REF!,5,0),0),0))</f>
        <v>0</v>
      </c>
      <c r="I15" s="16">
        <f t="shared" si="1"/>
        <v>0</v>
      </c>
      <c r="J15" s="15">
        <f>IF('izin hesabı'!H16&lt;2017,0,IFERROR(IF(OR(E15=0,'izin hesabı'!H16=0,0),VLOOKUP('izin hesabı'!J16,Notlar!#REF!,7,0),0),0))</f>
        <v>0</v>
      </c>
      <c r="K15" s="43">
        <f t="shared" si="2"/>
        <v>0</v>
      </c>
      <c r="L15" s="14">
        <f>IF('izin hesabı'!H16=0,0,IF('izin hesabı'!$N$4="",0,"Gün"))</f>
        <v>0</v>
      </c>
    </row>
    <row r="16" spans="2:17" x14ac:dyDescent="0.25">
      <c r="B16" s="13">
        <f>+'izin hesabı'!J17</f>
        <v>0</v>
      </c>
      <c r="D16" s="34">
        <f>IF('izin hesabı'!L17=0,0,CONCATENATE('izin hesabı'!H17," ","Yılında ",'izin hesabı'!J17," Yıl Hizmetiniz olacak ve İzin Hakkınız",))</f>
        <v>0</v>
      </c>
      <c r="E16" s="15">
        <f>IF('izin hesabı'!H17&lt;2017,0,IFERROR(IF('izin hesabı'!$N$4&gt;=44105,0,IF('izin hesabı'!F17&gt;=44105,0,VLOOKUP('izin hesabı'!J17,Notlar!#REF!,2))),0))</f>
        <v>0</v>
      </c>
      <c r="F16" s="16">
        <f t="shared" si="0"/>
        <v>0</v>
      </c>
      <c r="G16" s="15">
        <f>IF('izin hesabı'!H17&lt;2017,0,IFERROR(IF('izin hesabı'!$N$4&gt;=44105,0,IF('izin hesabı'!F17&gt;=44105,0,VLOOKUP('izin hesabı'!J17,Notlar!#REF!,4))),0))</f>
        <v>0</v>
      </c>
      <c r="H16" s="15">
        <f>IF('izin hesabı'!H17&lt;2017,0,IFERROR(IF(OR(E16=0,'izin hesabı'!H17=0,0),VLOOKUP('izin hesabı'!J17,Notlar!#REF!,5,0),0),0))</f>
        <v>0</v>
      </c>
      <c r="I16" s="16">
        <f t="shared" si="1"/>
        <v>0</v>
      </c>
      <c r="J16" s="15">
        <f>IF('izin hesabı'!H17&lt;2017,0,IFERROR(IF(OR(E16=0,'izin hesabı'!H17=0,0),VLOOKUP('izin hesabı'!J17,Notlar!#REF!,7,0),0),0))</f>
        <v>0</v>
      </c>
      <c r="K16" s="43">
        <f t="shared" si="2"/>
        <v>0</v>
      </c>
      <c r="L16" s="14">
        <f>IF('izin hesabı'!H17=0,0,IF('izin hesabı'!$N$4="",0,"Gün"))</f>
        <v>0</v>
      </c>
    </row>
    <row r="17" spans="2:12" x14ac:dyDescent="0.25">
      <c r="B17" s="13">
        <f>+'izin hesabı'!J18</f>
        <v>0</v>
      </c>
      <c r="D17" s="34">
        <f>IF('izin hesabı'!L18=0,0,CONCATENATE('izin hesabı'!H18," ","Yılında ",'izin hesabı'!J18," Yıl Hizmetiniz olacak ve İzin Hakkınız",))</f>
        <v>0</v>
      </c>
      <c r="E17" s="15">
        <f>IF('izin hesabı'!H18&lt;2017,0,IFERROR(IF('izin hesabı'!$N$4&gt;=44105,0,IF('izin hesabı'!F18&gt;=44105,0,VLOOKUP('izin hesabı'!J18,Notlar!#REF!,2))),0))</f>
        <v>0</v>
      </c>
      <c r="F17" s="16">
        <f t="shared" si="0"/>
        <v>0</v>
      </c>
      <c r="G17" s="15">
        <f>IF('izin hesabı'!H18&lt;2017,0,IFERROR(IF('izin hesabı'!$N$4&gt;=44105,0,IF('izin hesabı'!F18&gt;=44105,0,VLOOKUP('izin hesabı'!J18,Notlar!#REF!,4))),0))</f>
        <v>0</v>
      </c>
      <c r="H17" s="15">
        <f>IF('izin hesabı'!H18&lt;2017,0,IFERROR(IF(OR(E17=0,'izin hesabı'!H18=0,0),VLOOKUP('izin hesabı'!J18,Notlar!#REF!,5,0),0),0))</f>
        <v>0</v>
      </c>
      <c r="I17" s="16">
        <f t="shared" si="1"/>
        <v>0</v>
      </c>
      <c r="J17" s="15">
        <f>IF('izin hesabı'!H18&lt;2017,0,IFERROR(IF(OR(E17=0,'izin hesabı'!H18=0,0),VLOOKUP('izin hesabı'!J18,Notlar!#REF!,7,0),0),0))</f>
        <v>0</v>
      </c>
      <c r="K17" s="43">
        <f t="shared" si="2"/>
        <v>0</v>
      </c>
      <c r="L17" s="14">
        <f>IF('izin hesabı'!H18=0,0,IF('izin hesabı'!$N$4="",0,"Gün"))</f>
        <v>0</v>
      </c>
    </row>
    <row r="18" spans="2:12" x14ac:dyDescent="0.25">
      <c r="B18" s="13">
        <f>+'izin hesabı'!J19</f>
        <v>0</v>
      </c>
      <c r="D18" s="34">
        <f>IF('izin hesabı'!L19=0,0,CONCATENATE('izin hesabı'!H19," ","Yılında ",'izin hesabı'!J19," Yıl Hizmetiniz olacak ve İzin Hakkınız",))</f>
        <v>0</v>
      </c>
      <c r="E18" s="15">
        <f>IF('izin hesabı'!H19&lt;2017,0,IFERROR(IF('izin hesabı'!$N$4&gt;=44105,0,IF('izin hesabı'!F19&gt;=44105,0,VLOOKUP('izin hesabı'!J19,Notlar!#REF!,2))),0))</f>
        <v>0</v>
      </c>
      <c r="F18" s="16">
        <f t="shared" si="0"/>
        <v>0</v>
      </c>
      <c r="G18" s="15">
        <f>IF('izin hesabı'!H19&lt;2017,0,IFERROR(IF('izin hesabı'!$N$4&gt;=44105,0,IF('izin hesabı'!F19&gt;=44105,0,VLOOKUP('izin hesabı'!J19,Notlar!#REF!,4))),0))</f>
        <v>0</v>
      </c>
      <c r="H18" s="15">
        <f>IF('izin hesabı'!H19&lt;2017,0,IFERROR(IF(OR(E18=0,'izin hesabı'!H19=0,0),VLOOKUP('izin hesabı'!J19,Notlar!#REF!,5,0),0),0))</f>
        <v>0</v>
      </c>
      <c r="I18" s="16">
        <f t="shared" si="1"/>
        <v>0</v>
      </c>
      <c r="J18" s="15">
        <f>IF('izin hesabı'!H19&lt;2017,0,IFERROR(IF(OR(E18=0,'izin hesabı'!H19=0,0),VLOOKUP('izin hesabı'!J19,Notlar!#REF!,7,0),0),0))</f>
        <v>0</v>
      </c>
      <c r="K18" s="43">
        <f t="shared" si="2"/>
        <v>0</v>
      </c>
      <c r="L18" s="14">
        <f>IF('izin hesabı'!H19=0,0,IF('izin hesabı'!$N$4="",0,"Gün"))</f>
        <v>0</v>
      </c>
    </row>
    <row r="19" spans="2:12" x14ac:dyDescent="0.25">
      <c r="B19" s="13">
        <f>+'izin hesabı'!J20</f>
        <v>0</v>
      </c>
      <c r="D19" s="34">
        <f>IF('izin hesabı'!L20=0,0,CONCATENATE('izin hesabı'!H20," ","Yılında ",'izin hesabı'!J20," Yıl Hizmetiniz olacak ve İzin Hakkınız",))</f>
        <v>0</v>
      </c>
      <c r="E19" s="15">
        <f>IF('izin hesabı'!H20&lt;2017,0,IFERROR(IF('izin hesabı'!$N$4&gt;=44105,0,IF('izin hesabı'!F20&gt;=44105,0,VLOOKUP('izin hesabı'!J20,Notlar!#REF!,2))),0))</f>
        <v>0</v>
      </c>
      <c r="F19" s="16">
        <f t="shared" si="0"/>
        <v>0</v>
      </c>
      <c r="G19" s="15">
        <f>IF('izin hesabı'!H20&lt;2017,0,IFERROR(IF('izin hesabı'!$N$4&gt;=44105,0,IF('izin hesabı'!F20&gt;=44105,0,VLOOKUP('izin hesabı'!J20,Notlar!#REF!,4))),0))</f>
        <v>0</v>
      </c>
      <c r="H19" s="15">
        <f>IF('izin hesabı'!H20&lt;2017,0,IFERROR(IF(OR(E19=0,'izin hesabı'!H20=0,0),VLOOKUP('izin hesabı'!J20,Notlar!#REF!,5,0),0),0))</f>
        <v>0</v>
      </c>
      <c r="I19" s="16">
        <f t="shared" si="1"/>
        <v>0</v>
      </c>
      <c r="J19" s="15">
        <f>IF('izin hesabı'!H20&lt;2017,0,IFERROR(IF(OR(E19=0,'izin hesabı'!H20=0,0),VLOOKUP('izin hesabı'!J20,Notlar!#REF!,7,0),0),0))</f>
        <v>0</v>
      </c>
      <c r="K19" s="43">
        <f t="shared" si="2"/>
        <v>0</v>
      </c>
      <c r="L19" s="14">
        <f>IF('izin hesabı'!H20=0,0,IF('izin hesabı'!$N$4="",0,"Gün"))</f>
        <v>0</v>
      </c>
    </row>
    <row r="20" spans="2:12" x14ac:dyDescent="0.25">
      <c r="B20" s="13">
        <f>+'izin hesabı'!J21</f>
        <v>0</v>
      </c>
      <c r="D20" s="34">
        <f>IF('izin hesabı'!L21=0,0,CONCATENATE('izin hesabı'!H21," ","Yılında ",'izin hesabı'!J21," Yıl Hizmetiniz olacak ve İzin Hakkınız",))</f>
        <v>0</v>
      </c>
      <c r="E20" s="15">
        <f>IF('izin hesabı'!H21&lt;2017,0,IFERROR(IF('izin hesabı'!$N$4&gt;=44105,0,IF('izin hesabı'!F21&gt;=44105,0,VLOOKUP('izin hesabı'!J21,Notlar!#REF!,2))),0))</f>
        <v>0</v>
      </c>
      <c r="F20" s="16">
        <f t="shared" si="0"/>
        <v>0</v>
      </c>
      <c r="G20" s="15">
        <f>IF('izin hesabı'!H21&lt;2017,0,IFERROR(IF('izin hesabı'!$N$4&gt;=44105,0,IF('izin hesabı'!F21&gt;=44105,0,VLOOKUP('izin hesabı'!J21,Notlar!#REF!,4))),0))</f>
        <v>0</v>
      </c>
      <c r="H20" s="15">
        <f>IF('izin hesabı'!H21&lt;2017,0,IFERROR(IF(OR(E20=0,'izin hesabı'!H21=0,0),VLOOKUP('izin hesabı'!J21,Notlar!#REF!,5,0),0),0))</f>
        <v>0</v>
      </c>
      <c r="I20" s="16">
        <f t="shared" si="1"/>
        <v>0</v>
      </c>
      <c r="J20" s="15">
        <f>IF('izin hesabı'!H21&lt;2017,0,IFERROR(IF(OR(E20=0,'izin hesabı'!H21=0,0),VLOOKUP('izin hesabı'!J21,Notlar!#REF!,7,0),0),0))</f>
        <v>0</v>
      </c>
      <c r="K20" s="43">
        <f t="shared" si="2"/>
        <v>0</v>
      </c>
      <c r="L20" s="14">
        <f>IF('izin hesabı'!H21=0,0,IF('izin hesabı'!$N$4="",0,"Gün"))</f>
        <v>0</v>
      </c>
    </row>
    <row r="21" spans="2:12" x14ac:dyDescent="0.25">
      <c r="B21" s="13">
        <f>+'izin hesabı'!J22</f>
        <v>0</v>
      </c>
      <c r="D21" s="34">
        <f>IF('izin hesabı'!L22=0,0,CONCATENATE('izin hesabı'!H22," ","Yılında ",'izin hesabı'!J22," Yıl Hizmetiniz olacak ve İzin Hakkınız",))</f>
        <v>0</v>
      </c>
      <c r="E21" s="15">
        <f>IF('izin hesabı'!H22&lt;2017,0,IFERROR(IF('izin hesabı'!$N$4&gt;=44105,0,IF('izin hesabı'!F22&gt;=44105,0,VLOOKUP('izin hesabı'!J22,Notlar!#REF!,2))),0))</f>
        <v>0</v>
      </c>
      <c r="F21" s="16">
        <f t="shared" si="0"/>
        <v>0</v>
      </c>
      <c r="G21" s="15">
        <f>IF('izin hesabı'!H22&lt;2017,0,IFERROR(IF('izin hesabı'!$N$4&gt;=44105,0,IF('izin hesabı'!F22&gt;=44105,0,VLOOKUP('izin hesabı'!J22,Notlar!#REF!,4))),0))</f>
        <v>0</v>
      </c>
      <c r="H21" s="15">
        <f>IF('izin hesabı'!H22&lt;2017,0,IFERROR(IF(OR(E21=0,'izin hesabı'!H22=0,0),VLOOKUP('izin hesabı'!J22,Notlar!#REF!,5,0),0),0))</f>
        <v>0</v>
      </c>
      <c r="I21" s="16">
        <f t="shared" si="1"/>
        <v>0</v>
      </c>
      <c r="J21" s="15">
        <f>IF('izin hesabı'!H22&lt;2017,0,IFERROR(IF(OR(E21=0,'izin hesabı'!H22=0,0),VLOOKUP('izin hesabı'!J22,Notlar!#REF!,7,0),0),0))</f>
        <v>0</v>
      </c>
      <c r="K21" s="43">
        <f t="shared" si="2"/>
        <v>0</v>
      </c>
      <c r="L21" s="14">
        <f>IF('izin hesabı'!H22=0,0,IF('izin hesabı'!$N$4="",0,"Gün"))</f>
        <v>0</v>
      </c>
    </row>
    <row r="22" spans="2:12" x14ac:dyDescent="0.25">
      <c r="B22" s="13">
        <f>+'izin hesabı'!J23</f>
        <v>0</v>
      </c>
      <c r="D22" s="34">
        <f>IF('izin hesabı'!L23=0,0,CONCATENATE('izin hesabı'!H23," ","Yılında ",'izin hesabı'!J23," Yıl Hizmetiniz olacak ve İzin Hakkınız",))</f>
        <v>0</v>
      </c>
      <c r="E22" s="15">
        <f>IF('izin hesabı'!H23&lt;2017,0,IFERROR(IF('izin hesabı'!$N$4&gt;=44105,0,IF('izin hesabı'!F23&gt;=44105,0,VLOOKUP('izin hesabı'!J23,Notlar!#REF!,2))),0))</f>
        <v>0</v>
      </c>
      <c r="F22" s="16">
        <f t="shared" si="0"/>
        <v>0</v>
      </c>
      <c r="G22" s="15">
        <f>IF('izin hesabı'!H23&lt;2017,0,IFERROR(IF('izin hesabı'!$N$4&gt;=44105,0,IF('izin hesabı'!F23&gt;=44105,0,VLOOKUP('izin hesabı'!J23,Notlar!#REF!,4))),0))</f>
        <v>0</v>
      </c>
      <c r="H22" s="15">
        <f>IF('izin hesabı'!H23&lt;2017,0,IFERROR(IF(OR(E22=0,'izin hesabı'!H23=0,0),VLOOKUP('izin hesabı'!J23,Notlar!#REF!,5,0),0),0))</f>
        <v>0</v>
      </c>
      <c r="I22" s="16">
        <f t="shared" si="1"/>
        <v>0</v>
      </c>
      <c r="J22" s="15">
        <f>IF('izin hesabı'!H23&lt;2017,0,IFERROR(IF(OR(E22=0,'izin hesabı'!H23=0,0),VLOOKUP('izin hesabı'!J23,Notlar!#REF!,7,0),0),0))</f>
        <v>0</v>
      </c>
      <c r="K22" s="43">
        <f t="shared" si="2"/>
        <v>0</v>
      </c>
      <c r="L22" s="14">
        <f>IF('izin hesabı'!H23=0,0,IF('izin hesabı'!$N$4="",0,"Gün"))</f>
        <v>0</v>
      </c>
    </row>
    <row r="23" spans="2:12" x14ac:dyDescent="0.25">
      <c r="B23" s="13">
        <f>+'izin hesabı'!J24</f>
        <v>0</v>
      </c>
      <c r="D23" s="34">
        <f>IF('izin hesabı'!L24=0,0,CONCATENATE('izin hesabı'!H24," ","Yılında ",'izin hesabı'!J24," Yıl Hizmetiniz olacak ve İzin Hakkınız",))</f>
        <v>0</v>
      </c>
      <c r="E23" s="15">
        <f>IF('izin hesabı'!H24&lt;2017,0,IFERROR(IF('izin hesabı'!$N$4&gt;=44105,0,IF('izin hesabı'!F24&gt;=44105,0,VLOOKUP('izin hesabı'!J24,Notlar!#REF!,2))),0))</f>
        <v>0</v>
      </c>
      <c r="F23" s="16">
        <f t="shared" si="0"/>
        <v>0</v>
      </c>
      <c r="G23" s="15">
        <f>IF('izin hesabı'!H24&lt;2017,0,IFERROR(IF('izin hesabı'!$N$4&gt;=44105,0,IF('izin hesabı'!F24&gt;=44105,0,VLOOKUP('izin hesabı'!J24,Notlar!#REF!,4))),0))</f>
        <v>0</v>
      </c>
      <c r="H23" s="15">
        <f>IF('izin hesabı'!H24&lt;2017,0,IFERROR(IF(OR(E23=0,'izin hesabı'!H24=0,0),VLOOKUP('izin hesabı'!J24,Notlar!#REF!,5,0),0),0))</f>
        <v>0</v>
      </c>
      <c r="I23" s="16">
        <f t="shared" si="1"/>
        <v>0</v>
      </c>
      <c r="J23" s="15">
        <f>IF('izin hesabı'!H24&lt;2017,0,IFERROR(IF(OR(E23=0,'izin hesabı'!H24=0,0),VLOOKUP('izin hesabı'!J24,Notlar!#REF!,7,0),0),0))</f>
        <v>0</v>
      </c>
      <c r="K23" s="43">
        <f t="shared" si="2"/>
        <v>0</v>
      </c>
      <c r="L23" s="14">
        <f>IF('izin hesabı'!H24=0,0,IF('izin hesabı'!$N$4="",0,"Gün"))</f>
        <v>0</v>
      </c>
    </row>
    <row r="24" spans="2:12" x14ac:dyDescent="0.25">
      <c r="B24" s="13">
        <f>+'izin hesabı'!J25</f>
        <v>0</v>
      </c>
      <c r="D24" s="34">
        <f>IF('izin hesabı'!L25=0,0,CONCATENATE('izin hesabı'!H25," ","Yılında ",'izin hesabı'!J25," Yıl Hizmetiniz olacak ve İzin Hakkınız",))</f>
        <v>0</v>
      </c>
      <c r="E24" s="15">
        <f>IF('izin hesabı'!H25&lt;2017,0,IFERROR(IF('izin hesabı'!$N$4&gt;=44105,0,IF('izin hesabı'!F25&gt;=44105,0,VLOOKUP('izin hesabı'!J25,Notlar!#REF!,2))),0))</f>
        <v>0</v>
      </c>
      <c r="F24" s="16">
        <f t="shared" si="0"/>
        <v>0</v>
      </c>
      <c r="G24" s="15">
        <f>IF('izin hesabı'!H25&lt;2017,0,IFERROR(IF('izin hesabı'!$N$4&gt;=44105,0,IF('izin hesabı'!F25&gt;=44105,0,VLOOKUP('izin hesabı'!J25,Notlar!#REF!,4))),0))</f>
        <v>0</v>
      </c>
      <c r="H24" s="15">
        <f>IF('izin hesabı'!H25&lt;2017,0,IFERROR(IF(OR(E24=0,'izin hesabı'!H25=0,0),VLOOKUP('izin hesabı'!J25,Notlar!#REF!,5,0),0),0))</f>
        <v>0</v>
      </c>
      <c r="I24" s="16">
        <f t="shared" si="1"/>
        <v>0</v>
      </c>
      <c r="J24" s="15">
        <f>IF('izin hesabı'!H25&lt;2017,0,IFERROR(IF(OR(E24=0,'izin hesabı'!H25=0,0),VLOOKUP('izin hesabı'!J25,Notlar!#REF!,7,0),0),0))</f>
        <v>0</v>
      </c>
      <c r="K24" s="43">
        <f t="shared" si="2"/>
        <v>0</v>
      </c>
      <c r="L24" s="14">
        <f>IF('izin hesabı'!H25=0,0,IF('izin hesabı'!$N$4="",0,"Gün"))</f>
        <v>0</v>
      </c>
    </row>
    <row r="25" spans="2:12" x14ac:dyDescent="0.25">
      <c r="B25" s="13">
        <f>+'izin hesabı'!J26</f>
        <v>0</v>
      </c>
      <c r="D25" s="34">
        <f>IF('izin hesabı'!L26=0,0,CONCATENATE('izin hesabı'!H26," ","Yılında ",'izin hesabı'!J26," Yıl Hizmetiniz olacak ve İzin Hakkınız",))</f>
        <v>0</v>
      </c>
      <c r="E25" s="15">
        <f>IF('izin hesabı'!H26&lt;2017,0,IFERROR(IF('izin hesabı'!$N$4&gt;=44105,0,IF('izin hesabı'!F26&gt;=44105,0,VLOOKUP('izin hesabı'!J26,Notlar!#REF!,2))),0))</f>
        <v>0</v>
      </c>
      <c r="F25" s="16">
        <f t="shared" si="0"/>
        <v>0</v>
      </c>
      <c r="G25" s="15">
        <f>IF('izin hesabı'!H26&lt;2017,0,IFERROR(IF('izin hesabı'!$N$4&gt;=44105,0,IF('izin hesabı'!F26&gt;=44105,0,VLOOKUP('izin hesabı'!J26,Notlar!#REF!,4))),0))</f>
        <v>0</v>
      </c>
      <c r="H25" s="15">
        <f>IF('izin hesabı'!H26&lt;2017,0,IFERROR(IF(OR(E25=0,'izin hesabı'!H26=0,0),VLOOKUP('izin hesabı'!J26,Notlar!#REF!,5,0),0),0))</f>
        <v>0</v>
      </c>
      <c r="I25" s="16">
        <f t="shared" si="1"/>
        <v>0</v>
      </c>
      <c r="J25" s="15">
        <f>IF('izin hesabı'!H26&lt;2017,0,IFERROR(IF(OR(E25=0,'izin hesabı'!H26=0,0),VLOOKUP('izin hesabı'!J26,Notlar!#REF!,7,0),0),0))</f>
        <v>0</v>
      </c>
      <c r="K25" s="43">
        <f t="shared" si="2"/>
        <v>0</v>
      </c>
      <c r="L25" s="14">
        <f>IF('izin hesabı'!H26=0,0,IF('izin hesabı'!$N$4="",0,"Gün"))</f>
        <v>0</v>
      </c>
    </row>
    <row r="26" spans="2:12" x14ac:dyDescent="0.25">
      <c r="B26" s="13">
        <f>+'izin hesabı'!J27</f>
        <v>0</v>
      </c>
      <c r="D26" s="34">
        <f>IF('izin hesabı'!L27=0,0,CONCATENATE('izin hesabı'!H27," ","Yılında ",'izin hesabı'!J27," Yıl Hizmetiniz olacak ve İzin Hakkınız",))</f>
        <v>0</v>
      </c>
      <c r="E26" s="15">
        <f>IF('izin hesabı'!H27&lt;2017,0,IFERROR(IF('izin hesabı'!$N$4&gt;=44105,0,IF('izin hesabı'!F27&gt;=44105,0,VLOOKUP('izin hesabı'!J27,Notlar!#REF!,2))),0))</f>
        <v>0</v>
      </c>
      <c r="F26" s="16">
        <f t="shared" si="0"/>
        <v>0</v>
      </c>
      <c r="G26" s="15">
        <f>IF('izin hesabı'!H27&lt;2017,0,IFERROR(IF('izin hesabı'!$N$4&gt;=44105,0,IF('izin hesabı'!F27&gt;=44105,0,VLOOKUP('izin hesabı'!J27,Notlar!#REF!,4))),0))</f>
        <v>0</v>
      </c>
      <c r="H26" s="15">
        <f>IF('izin hesabı'!H27&lt;2017,0,IFERROR(IF(OR(E26=0,'izin hesabı'!H27=0,0),VLOOKUP('izin hesabı'!J27,Notlar!#REF!,5,0),0),0))</f>
        <v>0</v>
      </c>
      <c r="I26" s="16">
        <f t="shared" si="1"/>
        <v>0</v>
      </c>
      <c r="J26" s="15">
        <f>IF('izin hesabı'!H27&lt;2017,0,IFERROR(IF(OR(E26=0,'izin hesabı'!H27=0,0),VLOOKUP('izin hesabı'!J27,Notlar!#REF!,7,0),0),0))</f>
        <v>0</v>
      </c>
      <c r="K26" s="43">
        <f t="shared" si="2"/>
        <v>0</v>
      </c>
      <c r="L26" s="14">
        <f>IF('izin hesabı'!H27=0,0,IF('izin hesabı'!$N$4="",0,"Gün"))</f>
        <v>0</v>
      </c>
    </row>
    <row r="27" spans="2:12" x14ac:dyDescent="0.25">
      <c r="B27" s="13">
        <f>+'izin hesabı'!J28</f>
        <v>0</v>
      </c>
      <c r="D27" s="34">
        <f>IF('izin hesabı'!L28=0,0,CONCATENATE('izin hesabı'!H28," ","Yılında ",'izin hesabı'!J28," Yıl Hizmetiniz olacak ve İzin Hakkınız",))</f>
        <v>0</v>
      </c>
      <c r="E27" s="15">
        <f>IF('izin hesabı'!H28&lt;2017,0,IFERROR(IF('izin hesabı'!$N$4&gt;=44105,0,IF('izin hesabı'!F28&gt;=44105,0,VLOOKUP('izin hesabı'!J28,Notlar!#REF!,2))),0))</f>
        <v>0</v>
      </c>
      <c r="F27" s="16">
        <f t="shared" si="0"/>
        <v>0</v>
      </c>
      <c r="G27" s="15">
        <f>IF('izin hesabı'!H28&lt;2017,0,IFERROR(IF('izin hesabı'!$N$4&gt;=44105,0,IF('izin hesabı'!F28&gt;=44105,0,VLOOKUP('izin hesabı'!J28,Notlar!#REF!,4))),0))</f>
        <v>0</v>
      </c>
      <c r="H27" s="15">
        <f>IF('izin hesabı'!H28&lt;2017,0,IFERROR(IF(OR(E27=0,'izin hesabı'!H28=0,0),VLOOKUP('izin hesabı'!J28,Notlar!#REF!,5,0),0),0))</f>
        <v>0</v>
      </c>
      <c r="I27" s="16">
        <f t="shared" si="1"/>
        <v>0</v>
      </c>
      <c r="J27" s="15">
        <f>IF('izin hesabı'!H28&lt;2017,0,IFERROR(IF(OR(E27=0,'izin hesabı'!H28=0,0),VLOOKUP('izin hesabı'!J28,Notlar!#REF!,7,0),0),0))</f>
        <v>0</v>
      </c>
      <c r="K27" s="43">
        <f t="shared" si="2"/>
        <v>0</v>
      </c>
      <c r="L27" s="14">
        <f>IF('izin hesabı'!H28=0,0,IF('izin hesabı'!$N$4="",0,"Gün"))</f>
        <v>0</v>
      </c>
    </row>
    <row r="28" spans="2:12" x14ac:dyDescent="0.25">
      <c r="B28" s="13">
        <f>+'izin hesabı'!J29</f>
        <v>0</v>
      </c>
      <c r="D28" s="34">
        <f>IF('izin hesabı'!L29=0,0,CONCATENATE('izin hesabı'!H29," ","Yılında ",'izin hesabı'!J29," Yıl Hizmetiniz olacak ve İzin Hakkınız",))</f>
        <v>0</v>
      </c>
      <c r="E28" s="15">
        <f>IF('izin hesabı'!H29&lt;2017,0,IFERROR(IF('izin hesabı'!$N$4&gt;=44105,0,IF('izin hesabı'!F29&gt;=44105,0,VLOOKUP('izin hesabı'!J29,Notlar!#REF!,2))),0))</f>
        <v>0</v>
      </c>
      <c r="F28" s="16">
        <f t="shared" si="0"/>
        <v>0</v>
      </c>
      <c r="G28" s="15">
        <f>IF('izin hesabı'!H29&lt;2017,0,IFERROR(IF('izin hesabı'!$N$4&gt;=44105,0,IF('izin hesabı'!F29&gt;=44105,0,VLOOKUP('izin hesabı'!J29,Notlar!#REF!,4))),0))</f>
        <v>0</v>
      </c>
      <c r="H28" s="15">
        <f>IF('izin hesabı'!H29&lt;2017,0,IFERROR(IF(OR(E28=0,'izin hesabı'!H29=0,0),VLOOKUP('izin hesabı'!J29,Notlar!#REF!,5,0),0),0))</f>
        <v>0</v>
      </c>
      <c r="I28" s="16">
        <f t="shared" si="1"/>
        <v>0</v>
      </c>
      <c r="J28" s="15">
        <f>IF('izin hesabı'!H29&lt;2017,0,IFERROR(IF(OR(E28=0,'izin hesabı'!H29=0,0),VLOOKUP('izin hesabı'!J29,Notlar!#REF!,7,0),0),0))</f>
        <v>0</v>
      </c>
      <c r="K28" s="43">
        <f t="shared" si="2"/>
        <v>0</v>
      </c>
      <c r="L28" s="14">
        <f>IF('izin hesabı'!H29=0,0,IF('izin hesabı'!$N$4="",0,"Gün"))</f>
        <v>0</v>
      </c>
    </row>
    <row r="29" spans="2:12" x14ac:dyDescent="0.25">
      <c r="B29" s="13">
        <f>+'izin hesabı'!J30</f>
        <v>0</v>
      </c>
      <c r="D29" s="34">
        <f>IF('izin hesabı'!L30=0,0,CONCATENATE('izin hesabı'!H30," ","Yılında ",'izin hesabı'!J30," Yıl Hizmetiniz olacak ve İzin Hakkınız",))</f>
        <v>0</v>
      </c>
      <c r="E29" s="15">
        <f>IF('izin hesabı'!H30&lt;2017,0,IFERROR(IF('izin hesabı'!$N$4&gt;=44105,0,IF('izin hesabı'!F30&gt;=44105,0,VLOOKUP('izin hesabı'!J30,Notlar!#REF!,2))),0))</f>
        <v>0</v>
      </c>
      <c r="F29" s="16">
        <f t="shared" si="0"/>
        <v>0</v>
      </c>
      <c r="G29" s="15">
        <f>IF('izin hesabı'!H30&lt;2017,0,IFERROR(IF('izin hesabı'!$N$4&gt;=44105,0,IF('izin hesabı'!F30&gt;=44105,0,VLOOKUP('izin hesabı'!J30,Notlar!#REF!,4))),0))</f>
        <v>0</v>
      </c>
      <c r="H29" s="15">
        <f>IF('izin hesabı'!H30&lt;2017,0,IFERROR(IF(OR(E29=0,'izin hesabı'!H30=0,0),VLOOKUP('izin hesabı'!J30,Notlar!#REF!,5,0),0),0))</f>
        <v>0</v>
      </c>
      <c r="I29" s="16">
        <f t="shared" si="1"/>
        <v>0</v>
      </c>
      <c r="J29" s="15">
        <f>IF('izin hesabı'!H30&lt;2017,0,IFERROR(IF(OR(E29=0,'izin hesabı'!H30=0,0),VLOOKUP('izin hesabı'!J30,Notlar!#REF!,7,0),0),0))</f>
        <v>0</v>
      </c>
      <c r="K29" s="43">
        <f t="shared" si="2"/>
        <v>0</v>
      </c>
      <c r="L29" s="14">
        <f>IF('izin hesabı'!H30=0,0,IF('izin hesabı'!$N$4="",0,"Gün"))</f>
        <v>0</v>
      </c>
    </row>
    <row r="30" spans="2:12" x14ac:dyDescent="0.25">
      <c r="B30" s="13">
        <f>+'izin hesabı'!J31</f>
        <v>0</v>
      </c>
      <c r="D30" s="34">
        <f>IF('izin hesabı'!L31=0,0,CONCATENATE('izin hesabı'!H31," ","Yılında ",'izin hesabı'!J31," Yıl Hizmetiniz olacak ve İzin Hakkınız",))</f>
        <v>0</v>
      </c>
      <c r="E30" s="15">
        <f>IF('izin hesabı'!H31&lt;2017,0,IFERROR(IF('izin hesabı'!$N$4&gt;=44105,0,IF('izin hesabı'!F31&gt;=44105,0,VLOOKUP('izin hesabı'!J31,Notlar!#REF!,2))),0))</f>
        <v>0</v>
      </c>
      <c r="F30" s="16">
        <f t="shared" si="0"/>
        <v>0</v>
      </c>
      <c r="G30" s="15">
        <f>IF('izin hesabı'!H31&lt;2017,0,IFERROR(IF('izin hesabı'!$N$4&gt;=44105,0,IF('izin hesabı'!F31&gt;=44105,0,VLOOKUP('izin hesabı'!J31,Notlar!#REF!,4))),0))</f>
        <v>0</v>
      </c>
      <c r="H30" s="15">
        <f>IF('izin hesabı'!H31&lt;2017,0,IFERROR(IF(OR(E30=0,'izin hesabı'!H31=0,0),VLOOKUP('izin hesabı'!J31,Notlar!#REF!,5,0),0),0))</f>
        <v>0</v>
      </c>
      <c r="I30" s="16">
        <f t="shared" si="1"/>
        <v>0</v>
      </c>
      <c r="J30" s="15">
        <f>IF('izin hesabı'!H31&lt;2017,0,IFERROR(IF(OR(E30=0,'izin hesabı'!H31=0,0),VLOOKUP('izin hesabı'!J31,Notlar!#REF!,7,0),0),0))</f>
        <v>0</v>
      </c>
      <c r="K30" s="43">
        <f t="shared" si="2"/>
        <v>0</v>
      </c>
      <c r="L30" s="14">
        <f>IF('izin hesabı'!H31=0,0,IF('izin hesabı'!$N$4="",0,"Gün"))</f>
        <v>0</v>
      </c>
    </row>
    <row r="31" spans="2:12" x14ac:dyDescent="0.25">
      <c r="B31" s="13">
        <f>+'izin hesabı'!J32</f>
        <v>0</v>
      </c>
      <c r="D31" s="34">
        <f>IF('izin hesabı'!L32=0,0,CONCATENATE('izin hesabı'!H32," ","Yılında ",'izin hesabı'!J32," Yıl Hizmetiniz olacak ve İzin Hakkınız",))</f>
        <v>0</v>
      </c>
      <c r="E31" s="15">
        <f>IF('izin hesabı'!H32&lt;2017,0,IFERROR(IF('izin hesabı'!$N$4&gt;=44105,0,IF('izin hesabı'!F32&gt;=44105,0,VLOOKUP('izin hesabı'!J32,Notlar!#REF!,2))),0))</f>
        <v>0</v>
      </c>
      <c r="F31" s="16">
        <f t="shared" si="0"/>
        <v>0</v>
      </c>
      <c r="G31" s="15">
        <f>IF('izin hesabı'!H32&lt;2017,0,IFERROR(IF('izin hesabı'!$N$4&gt;=44105,0,IF('izin hesabı'!F32&gt;=44105,0,VLOOKUP('izin hesabı'!J32,Notlar!#REF!,4))),0))</f>
        <v>0</v>
      </c>
      <c r="H31" s="15">
        <f>IF('izin hesabı'!H32&lt;2017,0,IFERROR(IF(OR(E31=0,'izin hesabı'!H32=0,0),VLOOKUP('izin hesabı'!J32,Notlar!#REF!,5,0),0),0))</f>
        <v>0</v>
      </c>
      <c r="I31" s="16">
        <f t="shared" si="1"/>
        <v>0</v>
      </c>
      <c r="J31" s="15">
        <f>IF('izin hesabı'!H32&lt;2017,0,IFERROR(IF(OR(E31=0,'izin hesabı'!H32=0,0),VLOOKUP('izin hesabı'!J32,Notlar!#REF!,7,0),0),0))</f>
        <v>0</v>
      </c>
      <c r="K31" s="43">
        <f t="shared" si="2"/>
        <v>0</v>
      </c>
      <c r="L31" s="14">
        <f>IF('izin hesabı'!H32=0,0,IF('izin hesabı'!$N$4="",0,"Gün"))</f>
        <v>0</v>
      </c>
    </row>
    <row r="32" spans="2:12" x14ac:dyDescent="0.25">
      <c r="B32" s="13">
        <f>+'izin hesabı'!J33</f>
        <v>0</v>
      </c>
      <c r="D32" s="34">
        <f>IF('izin hesabı'!L33=0,0,CONCATENATE('izin hesabı'!H33," ","Yılında ",'izin hesabı'!J33," Yıl Hizmetiniz olacak ve İzin Hakkınız",))</f>
        <v>0</v>
      </c>
      <c r="E32" s="15">
        <f>IF('izin hesabı'!H33&lt;2017,0,IFERROR(IF('izin hesabı'!$N$4&gt;=44105,0,IF('izin hesabı'!F33&gt;=44105,0,VLOOKUP('izin hesabı'!J33,Notlar!#REF!,2))),0))</f>
        <v>0</v>
      </c>
      <c r="F32" s="16">
        <f t="shared" si="0"/>
        <v>0</v>
      </c>
      <c r="G32" s="15">
        <f>IF('izin hesabı'!H33&lt;2017,0,IFERROR(IF('izin hesabı'!$N$4&gt;=44105,0,IF('izin hesabı'!F33&gt;=44105,0,VLOOKUP('izin hesabı'!J33,Notlar!#REF!,4))),0))</f>
        <v>0</v>
      </c>
      <c r="H32" s="15">
        <f>IF('izin hesabı'!H33&lt;2017,0,IFERROR(IF(OR(E32=0,'izin hesabı'!H33=0,0),VLOOKUP('izin hesabı'!J33,Notlar!#REF!,5,0),0),0))</f>
        <v>0</v>
      </c>
      <c r="I32" s="16">
        <f t="shared" si="1"/>
        <v>0</v>
      </c>
      <c r="J32" s="15">
        <f>IF('izin hesabı'!H33&lt;2017,0,IFERROR(IF(OR(E32=0,'izin hesabı'!H33=0,0),VLOOKUP('izin hesabı'!J33,Notlar!#REF!,7,0),0),0))</f>
        <v>0</v>
      </c>
      <c r="K32" s="43">
        <f t="shared" si="2"/>
        <v>0</v>
      </c>
      <c r="L32" s="14">
        <f>IF('izin hesabı'!H33=0,0,IF('izin hesabı'!$N$4="",0,"Gün"))</f>
        <v>0</v>
      </c>
    </row>
    <row r="33" spans="2:12" x14ac:dyDescent="0.25">
      <c r="B33" s="13">
        <f>+'izin hesabı'!J34</f>
        <v>0</v>
      </c>
      <c r="D33" s="34">
        <f>IF('izin hesabı'!L34=0,0,CONCATENATE('izin hesabı'!H34," ","Yılında ",'izin hesabı'!J34," Yıl Hizmetiniz olacak ve İzin Hakkınız",))</f>
        <v>0</v>
      </c>
      <c r="E33" s="15">
        <f>IF('izin hesabı'!H34&lt;2017,0,IFERROR(IF('izin hesabı'!$N$4&gt;=44105,0,IF('izin hesabı'!F34&gt;=44105,0,VLOOKUP('izin hesabı'!J34,Notlar!#REF!,2))),0))</f>
        <v>0</v>
      </c>
      <c r="F33" s="16">
        <f t="shared" si="0"/>
        <v>0</v>
      </c>
      <c r="G33" s="15">
        <f>IF('izin hesabı'!H34&lt;2017,0,IFERROR(IF('izin hesabı'!$N$4&gt;=44105,0,IF('izin hesabı'!F34&gt;=44105,0,VLOOKUP('izin hesabı'!J34,Notlar!#REF!,4))),0))</f>
        <v>0</v>
      </c>
      <c r="H33" s="15">
        <f>IF('izin hesabı'!H34&lt;2017,0,IFERROR(IF(OR(E33=0,'izin hesabı'!H34=0,0),VLOOKUP('izin hesabı'!J34,Notlar!#REF!,5,0),0),0))</f>
        <v>0</v>
      </c>
      <c r="I33" s="16">
        <f t="shared" si="1"/>
        <v>0</v>
      </c>
      <c r="J33" s="15">
        <f>IF('izin hesabı'!H34&lt;2017,0,IFERROR(IF(OR(E33=0,'izin hesabı'!H34=0,0),VLOOKUP('izin hesabı'!J34,Notlar!#REF!,7,0),0),0))</f>
        <v>0</v>
      </c>
      <c r="K33" s="43">
        <f t="shared" si="2"/>
        <v>0</v>
      </c>
      <c r="L33" s="14">
        <f>IF('izin hesabı'!H34=0,0,IF('izin hesabı'!$N$4="",0,"Gün"))</f>
        <v>0</v>
      </c>
    </row>
    <row r="34" spans="2:12" x14ac:dyDescent="0.25">
      <c r="B34" s="13">
        <f>+'izin hesabı'!J35</f>
        <v>0</v>
      </c>
      <c r="D34" s="34">
        <f>IF('izin hesabı'!L35=0,0,CONCATENATE('izin hesabı'!H35," ","Yılında ",'izin hesabı'!J35," Yıl Hizmetiniz olacak ve İzin Hakkınız",))</f>
        <v>0</v>
      </c>
      <c r="E34" s="15">
        <f>IF('izin hesabı'!H35&lt;2017,0,IFERROR(IF('izin hesabı'!$N$4&gt;=44105,0,IF('izin hesabı'!F35&gt;=44105,0,VLOOKUP('izin hesabı'!J35,Notlar!#REF!,2))),0))</f>
        <v>0</v>
      </c>
      <c r="F34" s="16">
        <f t="shared" si="0"/>
        <v>0</v>
      </c>
      <c r="G34" s="15">
        <f>IF('izin hesabı'!H35&lt;2017,0,IFERROR(IF('izin hesabı'!$N$4&gt;=44105,0,IF('izin hesabı'!F35&gt;=44105,0,VLOOKUP('izin hesabı'!J35,Notlar!#REF!,4))),0))</f>
        <v>0</v>
      </c>
      <c r="H34" s="15">
        <f>IF('izin hesabı'!H35&lt;2017,0,IFERROR(IF(OR(E34=0,'izin hesabı'!H35=0,0),VLOOKUP('izin hesabı'!J35,Notlar!#REF!,5,0),0),0))</f>
        <v>0</v>
      </c>
      <c r="I34" s="16">
        <f t="shared" si="1"/>
        <v>0</v>
      </c>
      <c r="J34" s="15">
        <f>IF('izin hesabı'!H35&lt;2017,0,IFERROR(IF(OR(E34=0,'izin hesabı'!H35=0,0),VLOOKUP('izin hesabı'!J35,Notlar!#REF!,7,0),0),0))</f>
        <v>0</v>
      </c>
      <c r="K34" s="43">
        <f t="shared" si="2"/>
        <v>0</v>
      </c>
      <c r="L34" s="14">
        <f>IF('izin hesabı'!H35=0,0,IF('izin hesabı'!$N$4="",0,"Gün"))</f>
        <v>0</v>
      </c>
    </row>
    <row r="35" spans="2:12" x14ac:dyDescent="0.25">
      <c r="D35" s="10" t="s">
        <v>27</v>
      </c>
      <c r="E35" s="11"/>
      <c r="F35" s="11"/>
      <c r="G35" s="11"/>
      <c r="H35" s="11"/>
      <c r="I35" s="11"/>
      <c r="J35" s="11"/>
      <c r="K35" s="44">
        <f>SUM(K5:K34)</f>
        <v>0</v>
      </c>
      <c r="L35" s="11" t="s">
        <v>29</v>
      </c>
    </row>
    <row r="36" spans="2:12" x14ac:dyDescent="0.25">
      <c r="D36" s="86" t="str">
        <f>+'izin hesabı'!H51</f>
        <v>Afyon Kocatepe Üniversitesi / Genel Sekreterlik / Genel Sekreter Yrd. / Mustafa İŞBİLİR / 0 542 768 68 25 / Ocak 2025 /3</v>
      </c>
      <c r="E36" s="86"/>
      <c r="F36" s="86"/>
      <c r="G36" s="86"/>
      <c r="H36" s="86"/>
      <c r="I36" s="86"/>
      <c r="J36" s="86"/>
      <c r="K36" s="86"/>
      <c r="L36" s="86"/>
    </row>
    <row r="37" spans="2:12" x14ac:dyDescent="0.25">
      <c r="E37" s="11"/>
      <c r="F37" s="11"/>
      <c r="G37" s="11"/>
      <c r="H37" s="11"/>
      <c r="I37" s="11"/>
      <c r="J37" s="11"/>
      <c r="K37" s="11"/>
      <c r="L37" s="11"/>
    </row>
  </sheetData>
  <sheetProtection algorithmName="SHA-512" hashValue="P+jsj3dA9Fnt9Mur913ULh18TyWawaZfPkYms8ARGGhBEr358mVPbZl8Jdjj4I23va6MJJbDMqFIt4aQOQ404w==" saltValue="Swb+K9sIU8D6pZtKvGizLA==" spinCount="100000" sheet="1" formatCells="0" formatColumns="0" formatRows="0" insertColumns="0" insertRows="0" insertHyperlinks="0" deleteColumns="0" deleteRows="0" sort="0" autoFilter="0" pivotTables="0"/>
  <mergeCells count="5">
    <mergeCell ref="K4:L4"/>
    <mergeCell ref="H4:J4"/>
    <mergeCell ref="E2:L2"/>
    <mergeCell ref="D36:L36"/>
    <mergeCell ref="E4:G4"/>
  </mergeCell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2D3E-3D6A-4AD5-99B8-A0D945E048C8}">
  <dimension ref="B2:C16"/>
  <sheetViews>
    <sheetView showGridLines="0" workbookViewId="0">
      <selection activeCell="H13" sqref="H13"/>
    </sheetView>
  </sheetViews>
  <sheetFormatPr defaultColWidth="9.140625" defaultRowHeight="15" x14ac:dyDescent="0.25"/>
  <cols>
    <col min="1" max="1" width="9.140625" style="1"/>
    <col min="2" max="2" width="77.42578125" style="2" customWidth="1"/>
    <col min="3" max="3" width="9.140625" style="1"/>
    <col min="4" max="5" width="9.140625" style="1" customWidth="1"/>
    <col min="6" max="16384" width="9.140625" style="1"/>
  </cols>
  <sheetData>
    <row r="2" spans="2:3" s="2" customFormat="1" x14ac:dyDescent="0.25"/>
    <row r="3" spans="2:3" x14ac:dyDescent="0.25">
      <c r="B3" s="39" t="s">
        <v>19</v>
      </c>
    </row>
    <row r="4" spans="2:3" ht="26.25" x14ac:dyDescent="0.25">
      <c r="B4" s="39" t="s">
        <v>20</v>
      </c>
    </row>
    <row r="5" spans="2:3" x14ac:dyDescent="0.25">
      <c r="B5" s="39"/>
    </row>
    <row r="6" spans="2:3" ht="26.25" x14ac:dyDescent="0.25">
      <c r="B6" s="39" t="s">
        <v>21</v>
      </c>
    </row>
    <row r="7" spans="2:3" x14ac:dyDescent="0.25">
      <c r="B7" s="39"/>
    </row>
    <row r="8" spans="2:3" ht="27.75" customHeight="1" x14ac:dyDescent="0.25">
      <c r="B8" s="39" t="s">
        <v>22</v>
      </c>
    </row>
    <row r="12" spans="2:3" x14ac:dyDescent="0.25">
      <c r="B12" s="40" t="s">
        <v>23</v>
      </c>
    </row>
    <row r="13" spans="2:3" ht="15.75" x14ac:dyDescent="0.25">
      <c r="B13" s="41" t="s">
        <v>26</v>
      </c>
      <c r="C13" s="42"/>
    </row>
    <row r="14" spans="2:3" ht="24.75" x14ac:dyDescent="0.25">
      <c r="B14" s="41" t="s">
        <v>31</v>
      </c>
      <c r="C14" s="42"/>
    </row>
    <row r="15" spans="2:3" ht="16.5" customHeight="1" x14ac:dyDescent="0.25">
      <c r="B15" s="41" t="s">
        <v>25</v>
      </c>
      <c r="C15" s="42"/>
    </row>
    <row r="16" spans="2:3" ht="15.75" x14ac:dyDescent="0.25">
      <c r="B16" s="41" t="s">
        <v>24</v>
      </c>
      <c r="C16" s="4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5</vt:i4>
      </vt:variant>
    </vt:vector>
  </HeadingPairs>
  <TitlesOfParts>
    <vt:vector size="9" baseType="lpstr">
      <vt:lpstr>izin hesabı</vt:lpstr>
      <vt:lpstr>İzinlerin Dağılımı</vt:lpstr>
      <vt:lpstr>İzin Hakları</vt:lpstr>
      <vt:lpstr>Notlar</vt:lpstr>
      <vt:lpstr>Aylar</vt:lpstr>
      <vt:lpstr>Günler</vt:lpstr>
      <vt:lpstr>'İzin Hakları'!Yazdırma_Alanı</vt:lpstr>
      <vt:lpstr>'izin hesabı'!Yazdırma_Alanı</vt:lpstr>
      <vt:lpstr>Yıllar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2025-01-31T09:31:01Z</cp:lastPrinted>
  <dcterms:created xsi:type="dcterms:W3CDTF">2015-06-05T18:19:34Z</dcterms:created>
  <dcterms:modified xsi:type="dcterms:W3CDTF">2025-02-04T07:31:04Z</dcterms:modified>
</cp:coreProperties>
</file>